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2120" windowHeight="7935" tabRatio="717" firstSheet="9" activeTab="15"/>
  </bookViews>
  <sheets>
    <sheet name="Menor prima G 1" sheetId="1" r:id="rId1"/>
    <sheet name="Cláusulas TRDM" sheetId="2" r:id="rId2"/>
    <sheet name="Cláusulas MANEJO" sheetId="3" r:id="rId3"/>
    <sheet name="Cláusulas AUTOS" sheetId="4" r:id="rId4"/>
    <sheet name="Puntajes cláusulas" sheetId="5" r:id="rId5"/>
    <sheet name="Deduc TRDM" sheetId="6" r:id="rId6"/>
    <sheet name="Deducibles MANEJO" sheetId="7" r:id="rId7"/>
    <sheet name="Totales deducibles" sheetId="8" r:id="rId8"/>
    <sheet name="Total puntajes G1" sheetId="9" r:id="rId9"/>
    <sheet name="Menor prima G2" sheetId="10" r:id="rId10"/>
    <sheet name="Cláusulas RCSP" sheetId="11" r:id="rId11"/>
    <sheet name="Total puntajes RCSP" sheetId="12" r:id="rId12"/>
    <sheet name="Menor prima G3" sheetId="13" r:id="rId13"/>
    <sheet name="Cláusulas IRF" sheetId="14" r:id="rId14"/>
    <sheet name="Deducibles IRF" sheetId="15" r:id="rId15"/>
    <sheet name="Total puntajes IRF" sheetId="16" r:id="rId16"/>
  </sheets>
  <definedNames>
    <definedName name="_xlnm.Print_Area" localSheetId="0">'Menor prima G 1'!$A$1:$D$11</definedName>
    <definedName name="_xlnm.Print_Area" localSheetId="9">'Menor prima G2'!$A$1:$D$9</definedName>
    <definedName name="_xlnm.Print_Area" localSheetId="12">'Menor prima G3'!$A$1:$C$9</definedName>
    <definedName name="_xlnm.Print_Area" localSheetId="4">'Puntajes cláusulas'!$A$1:$B$9</definedName>
    <definedName name="DATA8" localSheetId="13">#REF!</definedName>
    <definedName name="DATA8" localSheetId="2">#REF!</definedName>
    <definedName name="DATA8" localSheetId="10">#REF!</definedName>
    <definedName name="DATA8" localSheetId="5">#REF!</definedName>
    <definedName name="DATA8" localSheetId="14">#REF!</definedName>
    <definedName name="DATA8" localSheetId="9">#REF!</definedName>
    <definedName name="DATA8" localSheetId="12">#REF!</definedName>
    <definedName name="DATA8" localSheetId="15">#REF!</definedName>
    <definedName name="DATA8" localSheetId="11">#REF!</definedName>
    <definedName name="DATA8">#REF!</definedName>
    <definedName name="_xlnm.Print_Titles" localSheetId="3">'Cláusulas AUTOS'!$A:$B,'Cláusulas AUTOS'!$1:$5</definedName>
    <definedName name="_xlnm.Print_Titles" localSheetId="13">'Cláusulas IRF'!$A:$B,'Cláusulas IRF'!$1:$5</definedName>
    <definedName name="_xlnm.Print_Titles" localSheetId="2">'Cláusulas MANEJO'!$A:$A,'Cláusulas MANEJO'!$1:$5</definedName>
    <definedName name="_xlnm.Print_Titles" localSheetId="10">'Cláusulas RCSP'!$A:$B,'Cláusulas RCSP'!$1:$5</definedName>
    <definedName name="_xlnm.Print_Titles" localSheetId="1">'Cláusulas TRDM'!$A:$A,'Cláusulas TRDM'!$1:$5</definedName>
    <definedName name="_xlnm.Print_Titles" localSheetId="5">'Deduc TRDM'!$A:$B,'Deduc TRDM'!$1:$5</definedName>
    <definedName name="_xlnm.Print_Titles" localSheetId="14">'Deducibles IRF'!$A:$B,'Deducibles IRF'!$1:$5</definedName>
    <definedName name="_xlnm.Print_Titles" localSheetId="6">'Deducibles MANEJO'!$A:$B,'Deducibles MANEJO'!$1:$5</definedName>
    <definedName name="_xlnm.Print_Titles" localSheetId="8">'Total puntajes G1'!$1:$4</definedName>
    <definedName name="_xlnm.Print_Titles" localSheetId="15">'Total puntajes IRF'!$1:$4</definedName>
    <definedName name="_xlnm.Print_Titles" localSheetId="11">'Total puntajes RCSP'!$1:$4</definedName>
    <definedName name="xxxx" localSheetId="13">#REF!</definedName>
    <definedName name="xxxx" localSheetId="10">#REF!</definedName>
    <definedName name="xxxx" localSheetId="14">#REF!</definedName>
    <definedName name="xxxx" localSheetId="9">#REF!</definedName>
    <definedName name="xxxx" localSheetId="12">#REF!</definedName>
    <definedName name="xxxx" localSheetId="15">#REF!</definedName>
    <definedName name="xxxx" localSheetId="11">#REF!</definedName>
    <definedName name="xxxx">#REF!</definedName>
  </definedNames>
  <calcPr fullCalcOnLoad="1"/>
</workbook>
</file>

<file path=xl/sharedStrings.xml><?xml version="1.0" encoding="utf-8"?>
<sst xmlns="http://schemas.openxmlformats.org/spreadsheetml/2006/main" count="785" uniqueCount="285">
  <si>
    <t>Condición</t>
  </si>
  <si>
    <t>Puntaje</t>
  </si>
  <si>
    <t>RANGO DE DEDUCIBLE</t>
  </si>
  <si>
    <t>Sin deducible</t>
  </si>
  <si>
    <t>Superior a 0% y hasta 1%</t>
  </si>
  <si>
    <t xml:space="preserve">Superior a 3% </t>
  </si>
  <si>
    <t>Superior a 1% y hasta 2%</t>
  </si>
  <si>
    <t>Puntaje sobre el valor de la pérdida indemnizable</t>
  </si>
  <si>
    <t xml:space="preserve">Superior a 2% y hasta 3% </t>
  </si>
  <si>
    <t>Superior a 3%</t>
  </si>
  <si>
    <t>Sobre el valor asegurado o asegurable del bien afectado</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</si>
  <si>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</si>
  <si>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</si>
  <si>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</si>
  <si>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</si>
  <si>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</si>
  <si>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</si>
  <si>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</si>
  <si>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</si>
  <si>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Superior a 0 y hasta 1 SMMLV</t>
  </si>
  <si>
    <t>Superior a 1 y hasta 2 SMMLV</t>
  </si>
  <si>
    <t>Superior a 2 SMMLV</t>
  </si>
  <si>
    <t>Superior a 0 y hasta 0.5 SMMLV</t>
  </si>
  <si>
    <t>Superior a 0.5 y hasta 1 SMMLV</t>
  </si>
  <si>
    <t>Superior a 1 SMMLV y hasta 2 SMMLV</t>
  </si>
  <si>
    <t>Superior a 0 SMMLV y hasta 1 SMMLV</t>
  </si>
  <si>
    <t xml:space="preserve">Superior a 3% y hasta 4% </t>
  </si>
  <si>
    <t>Superior a 2 SMMLV y hasta 3 SMMLV</t>
  </si>
  <si>
    <t>Superior a 3 SMMLV y hasta 4 SMMLV</t>
  </si>
  <si>
    <t>Superior a 4 SMMLV</t>
  </si>
  <si>
    <t>FACTORES</t>
  </si>
  <si>
    <t xml:space="preserve">Todo Riesgo Daño Material </t>
  </si>
  <si>
    <t>PORCENTAJE DE PONDERACION  ---&gt;</t>
  </si>
  <si>
    <t>Menores deducibles</t>
  </si>
  <si>
    <t>TOTAL ANTES DE PONDERACIÓN</t>
  </si>
  <si>
    <t>Automóviles</t>
  </si>
  <si>
    <t>TOTAL LUEGO DE PONDERACION</t>
  </si>
  <si>
    <t>INFORME DE EVALUACIÓN</t>
  </si>
  <si>
    <t>Cláusulas y/o condiciones  complementarias calificables</t>
  </si>
  <si>
    <t xml:space="preserve">Manejo Global Entidades Estatales </t>
  </si>
  <si>
    <t>TODO RIESGO DAÑOS MATERIALES</t>
  </si>
  <si>
    <t>RAMO</t>
  </si>
  <si>
    <t>AUTOMOVILES</t>
  </si>
  <si>
    <t>MANEJO GLOBAL PARA ENTIDADES OFICIALES</t>
  </si>
  <si>
    <t>DEDUCIBLES</t>
  </si>
  <si>
    <t>SEGURO DE TODO RIESGO DAÑOS MATERIALES</t>
  </si>
  <si>
    <t>CLÁUSULAS Y/O CONDICIONES  COMPLEMENTARIAS CALIFICABLES</t>
  </si>
  <si>
    <t>SEGURO DE AUTOMÓVILES</t>
  </si>
  <si>
    <t>SEGURO DE MANEJO GLOBAL ENTIDADES ESTATALES</t>
  </si>
  <si>
    <t>PUNTAJES OBTENIDOS POR CADA POLIZA DEL GRUPO 1</t>
  </si>
  <si>
    <t xml:space="preserve">PUNTAJES OBTENIDOS POR CADA POLIZA DEL GRUPO 1 </t>
  </si>
  <si>
    <t>Puntaje máximo otorgable por cada condición</t>
  </si>
  <si>
    <t>PROPUESTA</t>
  </si>
  <si>
    <t>SUMA PUNTAJES CONDICIONES COMPLEMENTARIAS</t>
  </si>
  <si>
    <t xml:space="preserve"> Deducibles</t>
  </si>
  <si>
    <t xml:space="preserve"> PÓLIZA DE SEGURO DE TODO RIESGO DAÑOS MATERIALES</t>
  </si>
  <si>
    <t xml:space="preserve"> Total Puntos - Condiciones Complementarias</t>
  </si>
  <si>
    <t xml:space="preserve">DEDUCIBLES </t>
  </si>
  <si>
    <t>SEGURO GLOBAL DE MANEJO ENTIDADES ESTATALES</t>
  </si>
  <si>
    <t xml:space="preserve">Condición </t>
  </si>
  <si>
    <t xml:space="preserve"> Total Puntos - Condiciones técnicas complementarias</t>
  </si>
  <si>
    <t>PUNTAJE TOTAL OBTENIDO</t>
  </si>
  <si>
    <t>PUNTAJE</t>
  </si>
  <si>
    <t>INFORME DE EVALUACIÓN - orden de elegibilidad</t>
  </si>
  <si>
    <t>Todo Riesgo Daños Materiales</t>
  </si>
  <si>
    <t>Manejo Global para Entidades Oficiales</t>
  </si>
  <si>
    <t>d) EQUIPOS MOVILES Y PORTÁTILES</t>
  </si>
  <si>
    <t>c) HURTO CALIFICADO Y HURTO SIMPLE</t>
  </si>
  <si>
    <t>Evaluación de Porcentaje sobre el valor de la pérdida indemnizable</t>
  </si>
  <si>
    <t>Evaluación de Mínimo: En salarios mínimos mensuales legales vigentes</t>
  </si>
  <si>
    <t>Evaluación de Mínimo: En Salarios Mínimos Mensuales Legales Vigentes</t>
  </si>
  <si>
    <t>Evaluación de Mínimo: Salarios Mínimos Mensuales Legales Vigentes</t>
  </si>
  <si>
    <t>TOTAL PUNTAJES</t>
  </si>
  <si>
    <t>PUNTAJES OBTENIDOS GRUPO 2</t>
  </si>
  <si>
    <t>Invitación a presentar propuesta</t>
  </si>
  <si>
    <t>Empresas Publicas de Cundinamarca S.A. ESP</t>
  </si>
  <si>
    <t>PRIMA</t>
  </si>
  <si>
    <t>PRIMAS PARA EL PERIODO REQUERIDO (CON IVA)</t>
  </si>
  <si>
    <t>Menor prima</t>
  </si>
  <si>
    <t xml:space="preserve">MENOR PRIMA OFRECIDA - GRUPO 2 </t>
  </si>
  <si>
    <t>RESPONSABILIDAD CIVIL PARA SERVIDORES PÚBLICOS</t>
  </si>
  <si>
    <t>Responsabilidad Civil Servidores Públicos</t>
  </si>
  <si>
    <t>SEGURO DE RESPONSABILIDAD CIVIL PARA SERVIDORES PÚBLICOS</t>
  </si>
  <si>
    <t>PUNTAJES OBTENIDOS PARA CADA POLIZA DEL GRUPO 1</t>
  </si>
  <si>
    <t>INFIDELIDAD Y RIESGOS FINANCIEROS</t>
  </si>
  <si>
    <t>SEGURO DE INFIDELIDAD Y RIESGOS FINANCIEROS</t>
  </si>
  <si>
    <t>SEGURO DE  INFIDELIDAD Y RIESGOS FINANCIEROS</t>
  </si>
  <si>
    <t>Porcentaje adicional para la condición de anticipo de la indemnización</t>
  </si>
  <si>
    <t>Se califica con el máximo puntaje el mayor procentaje establecido en exceso del básico obligatorio, los demás en forma proporcional utilizando una regla de tres</t>
  </si>
  <si>
    <t>Para tener derecho al puntaje, el límite adicional ofrecido deberá ser como mínimo el 10% del límite de la condición básica.</t>
  </si>
  <si>
    <t>Límite adicional para la cobertura de hurto calificado para equipos móviles y/o portátiles fuera de los predios del asegurado, incluidos los movilizados al exterior.</t>
  </si>
  <si>
    <t>Se califica con el máximo puntaje el mayor límite establecido en exceso del básico obligatorio para la aplicación de infraseguro, los demás en forma proporcional utilizando una regla de tres</t>
  </si>
  <si>
    <t>Para tener derecho al puntaje, el límite adicional ofrecido deberá ser como mínimo el 10% del límite de la condición básica. El máximo se limitará al valor asegurado de equipos electrónicos para efectos de la utilización d ela regla de tres simple.</t>
  </si>
  <si>
    <t>Límite adicional para la cobertura de hurto simple para equipos móviles y/o portátiles fuera de los predios del asegurado incluidos los movilizados al exterior.</t>
  </si>
  <si>
    <r>
      <t xml:space="preserve">Porcentaje adicional para la condición de no aplicación de infraseguro. </t>
    </r>
    <r>
      <rPr>
        <sz val="11"/>
        <color indexed="8"/>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t>
    </r>
    <r>
      <rPr>
        <b/>
        <sz val="11"/>
        <color indexed="8"/>
        <rFont val="Arial Narrow"/>
        <family val="2"/>
      </rPr>
      <t>__</t>
    </r>
    <r>
      <rPr>
        <sz val="11"/>
        <color indexed="8"/>
        <rFont val="Arial Narrow"/>
        <family val="2"/>
      </rPr>
      <t>%.</t>
    </r>
  </si>
  <si>
    <t>Se califica con el máximo puntaje el mayor porcentaje establecido en exceso del básico obligatorio para la aplicación de infraseguro, los demás en forma proporcional utilizando una regla de tres.</t>
  </si>
  <si>
    <t>Para tener derecho al puntaje, el límite adicional ofrecido deberá ser como mínimo el 10% del límite de la condición básica</t>
  </si>
  <si>
    <r>
      <t>Valores en exceso al básico agregado de perdidas sin aplicación de deducible.</t>
    </r>
    <r>
      <rPr>
        <sz val="11"/>
        <color indexed="8"/>
        <rFont val="Arial Narrow"/>
        <family val="2"/>
      </rPr>
      <t xml:space="preserve"> Para cualquier daño y/o pérdida derivada de los eventos cubiertos. No aplica para pérdidas por terrorismo y terremoto. </t>
    </r>
  </si>
  <si>
    <t xml:space="preserve">Se califica con el máximo puntaje el mayor límite ofrecido adicional al básico obligatorio, los demás en forma proporcional, utilizando una regla de tres. </t>
  </si>
  <si>
    <t>Calificación para el mayor límite individual: 50% de los puntos</t>
  </si>
  <si>
    <t>Calificación para el acumulado: 50% de los puntos</t>
  </si>
  <si>
    <t xml:space="preserve">Suma adicional a la condición de reparaciones sin previa autorización. </t>
  </si>
  <si>
    <t>Se califica con el máximo puntaje el mayor límite ofrecido adicional al básico obligatorio, los demás en forma proporcional, utilizando una regla de tres.</t>
  </si>
  <si>
    <r>
      <t xml:space="preserve">Suma adicional a la condición de reparaciones y ajuste de pérdidas en caso de siniestro. </t>
    </r>
    <r>
      <rPr>
        <sz val="11"/>
        <color indexed="8"/>
        <rFont val="Arial Narrow"/>
        <family val="2"/>
      </rPr>
      <t xml:space="preserve">Para aquellas pérdidas o daños que no excedan la suma determinada el deducible pactado, la Aseguradora acepta abstenerse de nombrar ajustador y autoriza al asegurado para efectuar las reparaciones necesarias, con el compromiso del asegurado de informar el siniestro a la Asegurador. </t>
    </r>
  </si>
  <si>
    <t xml:space="preserve">Suma adicional a la condición de no tasación o inventarios cuando la pérdida sea inferior al monto determinado. </t>
  </si>
  <si>
    <t>Modificación de la Tabla de demérito que opera en caso de pérdidas totales por daño interno en equipos eléctricos y/o electrónicos</t>
  </si>
  <si>
    <t>La tabla de demérito inicia con un porcentaje de cero (0) por ciento anual para equipos con edad hasta de tres (3) años. Se califica con el máximo puntaje la mayor cantidad de años ofrecida, los demás en forma proporcional, utilizando una regla de tres. Si indica un (1) año se entendrá que es adicional al rango de tres (3) años y se interpretará que el primer rango irá hasta cuatro (4) años.</t>
  </si>
  <si>
    <t>Suma adicional a la condición de bienes bajo cuidado, tenencia y control</t>
  </si>
  <si>
    <t>Sublímite agregado para gastos adicionales</t>
  </si>
  <si>
    <t>El sublímite de la condición básica obligatoria está en $100.000.000. Se califica con el máximo puntaje el mayor límite ofrecido adicional al básico obligatorio, los demás en forma proporcional, utilizando una regla de tres.</t>
  </si>
  <si>
    <t>Bono de retorno por experiencia siniestral (B).</t>
  </si>
  <si>
    <t>La aseguradora reconocerá a la entidad una devolución sobre la prima recaudada del periodo (sin IVA), del valor calculado sobre el valor positivo que resulte de aplicar la siguiente fórmula:</t>
  </si>
  <si>
    <t>B =X (0.8 P - S)</t>
  </si>
  <si>
    <t>Donde:</t>
  </si>
  <si>
    <t>B = Bonificación de retorno por experiencia siniestral.</t>
  </si>
  <si>
    <t>P = Primas recaudadas del periodo.</t>
  </si>
  <si>
    <t>S =  Siniestros que afecten la póliza del periodo (Valor indemnizado siniestros  + Valor a indemnizar siniestros pendientes)</t>
  </si>
  <si>
    <t>X = Factor calificable</t>
  </si>
  <si>
    <t xml:space="preserve">Los siniestros a los que se refiere la fórmula arriba indicada, serán registrados siempre que la fecha de su aviso a la aseguradora corresponda a la vigencia objeto del cálculo. </t>
  </si>
  <si>
    <t>Se califica con el máximo puntaje el mayor factor ofrecido, (el cual debe encontrarse dentro del rango de los números mayores que 0.1 y hasta 1.0); los demás en forma proporcional.</t>
  </si>
  <si>
    <r>
      <rPr>
        <b/>
        <sz val="11"/>
        <color indexed="8"/>
        <rFont val="Arial Narrow"/>
        <family val="2"/>
      </rPr>
      <t>Errores, omisiones e inexactitudes no intencionales</t>
    </r>
    <r>
      <rPr>
        <sz val="11"/>
        <color indexed="8"/>
        <rFont val="Arial Narrow"/>
        <family val="2"/>
      </rPr>
      <t>.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</si>
  <si>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Límite asegurado adicional al básico sin cobro de prima adicional. </t>
  </si>
  <si>
    <t>Para la calificación de esta condición, se asignará el mayor puntaje al proponente que ofrezca, en adición al límite obligatorio, el mayor límite asegurado, sin cobro de prima adicional; los demás en forma inversamente proporcional, utilizando una regla de tres.</t>
  </si>
  <si>
    <t xml:space="preserve">Sublímite asegurado adicional para gastos adicionales sin cobro de prima adicional. </t>
  </si>
  <si>
    <t>Para la calificación de esta condición, se asignará el mayor puntaje al proponente que ofrezca, en adición al límite básico, el mayor sublímite asegurado, sin cobro de prima adicional; los demás en forma inversamente proporcional, utilizando una regla de tres.</t>
  </si>
  <si>
    <r>
      <t xml:space="preserve">Faltantes de inventario hasta el __% del límite asegurado. </t>
    </r>
    <r>
      <rPr>
        <sz val="11"/>
        <color indexed="8"/>
        <rFont val="Arial Narrow"/>
        <family val="2"/>
      </rPr>
      <t>El oferente ofrecerá la cobertura para los faltantes de inventarios atribuibles a funcionarios de la Entidad siempre y cuando tales pérdidas sean consecuencia de delitos amparados en este seguro</t>
    </r>
    <r>
      <rPr>
        <b/>
        <sz val="11"/>
        <color indexed="8"/>
        <rFont val="Arial Narrow"/>
        <family val="2"/>
      </rPr>
      <t>.</t>
    </r>
  </si>
  <si>
    <t>Para la calificación de esta condición, se asignará el mayor puntaje al proponente que ofrezca el mayor límite en porcentaje ofrecido frente al límite asegurado (*1), sin cobro de prima adicional, los demás en forma inversamente proporcional, utilizando una regla de tres.</t>
  </si>
  <si>
    <t>(*1) Para tener derecho al puntaje, el límite ofrecido deberá ser como mínimo el 10% del límite asegurado.</t>
  </si>
  <si>
    <r>
      <rPr>
        <b/>
        <sz val="11"/>
        <color indexed="8"/>
        <rFont val="Arial Narrow"/>
        <family val="2"/>
      </rPr>
      <t>Restablecimiento automático del límite asegurado por pago de siniestro hasta una vez con cobro de prima adicional a prorrata.</t>
    </r>
    <r>
      <rPr>
        <sz val="11"/>
        <color indexed="8"/>
        <rFont val="Arial Narrow"/>
        <family val="2"/>
      </rPr>
      <t xml:space="preserve">
La aceptación de esta condición otorgará el puntaje ofrecido, la negación para aceptar esta condición no concederá puntaje</t>
    </r>
  </si>
  <si>
    <r>
      <t>Continuidad de amparo y/o extensión de cobertura,</t>
    </r>
    <r>
      <rPr>
        <sz val="11"/>
        <color indexed="8"/>
        <rFont val="Arial Narrow"/>
        <family val="2"/>
      </rPr>
      <t xml:space="preserve"> hasta 60 días después de desvinculado el funcionario, siempre y cuando se encuentre dentro de la vigencia de la póliza. La aceptación de esta condición otorgará el puntaje ofrecido, la negación para aceptar esta condición no concederá puntaje</t>
    </r>
  </si>
  <si>
    <r>
      <t xml:space="preserve">Errores, omisiones e inexactitudes no intencionales. </t>
    </r>
    <r>
      <rPr>
        <sz val="11"/>
        <color indexed="8"/>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</si>
  <si>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rPr>
        <b/>
        <sz val="11"/>
        <color indexed="8"/>
        <rFont val="Arial Narrow"/>
        <family val="2"/>
      </rPr>
      <t xml:space="preserve">Límite adicional para las siguientes condiciones y coberturas. </t>
    </r>
    <r>
      <rPr>
        <sz val="11"/>
        <color indexed="8"/>
        <rFont val="Arial Narrow"/>
        <family val="2"/>
      </rPr>
      <t xml:space="preserve">
Para tener derecho a puntaje, el límite adicional que se ofrezca debe ser superior al 10% del límite asegurado. 
Se califica con el máximo puntaje el mayor límite ofrecido en exceso del básico obligatorio, los demás en forma proporcional.</t>
    </r>
  </si>
  <si>
    <t>Pérdidas causadas por empleados o servidores no identificados (mínimo 10% máximo 40% del límite asegurado)</t>
  </si>
  <si>
    <t>Pérdidas causadas por empleados ocasionales, temporales, transitorios y de firmas especializadas, incluyendo contratistas independientes y personas con contrato de prestación de servicios. (mínimo 10% máximo 40% del límite asegurado)</t>
  </si>
  <si>
    <t>Protección de depósitos bancarios (mínimo 10% máximo 60% del límite asegurado)</t>
  </si>
  <si>
    <r>
      <rPr>
        <b/>
        <sz val="11"/>
        <color indexed="8"/>
        <rFont val="Arial Narrow"/>
        <family val="2"/>
      </rPr>
      <t>No aplicación de la cláusula de compensación</t>
    </r>
    <r>
      <rPr>
        <sz val="11"/>
        <color indexed="8"/>
        <rFont val="Arial Narrow"/>
        <family val="2"/>
      </rPr>
      <t>. La Aseguradora no podrá a su arbitrio aplicar en la liquidación de valor de las indemnizaciones de los reclamos que afecten esta póliza, sumas de dinero que la Entidad asegurada adeude al (los) empleado (s) involucrado (s) en las acciones, omisiones y/o delitos contra la administración pública, que dan lugar al siniestro, a menos que exista fallo judicial debidamente ejecutoriado que así lo determine. La aceptación de esta condición otorgará el puntaje ofrecido, la negación para aceptar esta condición no concederá puntaje.</t>
    </r>
  </si>
  <si>
    <r>
      <t xml:space="preserve">Ampliación límite de cobertura responsabilidad civil extracontractual. </t>
    </r>
    <r>
      <rPr>
        <sz val="11"/>
        <color indexed="8"/>
        <rFont val="Arial Narrow"/>
        <family val="2"/>
      </rPr>
      <t>Valor ofrecido no menor a $50.000.000</t>
    </r>
  </si>
  <si>
    <t xml:space="preserve">Se califica con el máximo puntaje el mayor límite adicional al básico obligatorio; los demás en forma proporcional, utilizando una regla de tres. </t>
  </si>
  <si>
    <t xml:space="preserve">Amparo de muerte accidental o incapacidad permanente para ocupantes. </t>
  </si>
  <si>
    <t>Se califica con el máximo puntaje el mayor límite ofrecido por ocupante, los demás en forma proporcional, utilizando una regla de tres.</t>
  </si>
  <si>
    <t>Extensión de cobertura en responsabilidad civil  cuando el vehículo no esté siendo conducido ó hurtado.</t>
  </si>
  <si>
    <t>La aceptación de esta condición otorgará el puntaje ofrecido, la negación para aceptar esta condición no concederá puntaje.</t>
  </si>
  <si>
    <r>
      <t>Accidentes personales para el conductor mínimo $25.000.000.</t>
    </r>
    <r>
      <rPr>
        <sz val="11"/>
        <color indexed="8"/>
        <rFont val="Arial Narrow"/>
        <family val="2"/>
      </rPr>
      <t xml:space="preserve"> Se califica con el máximo puntaje el mayor límite ofrecido por ocupante, los demás en forma proporcional, utilizando una regla de tres.</t>
    </r>
  </si>
  <si>
    <t xml:space="preserve">Casa cárcel </t>
  </si>
  <si>
    <t>Se califica con el máximo puntaje el mayor límite adicional al básico obligatorio; los demás en forma proporcional, utilizando una regla de tres</t>
  </si>
  <si>
    <t>Actos de autoridad</t>
  </si>
  <si>
    <t>Gastos de transporte por pérdidas totales (tiempo máximo de indemnización)</t>
  </si>
  <si>
    <t>Se califica con el máximo puntaje el mayor número de días adicionales al básico obligatorio; los demás en forma proporcional, utilizando una regla de tres</t>
  </si>
  <si>
    <t>Para tener derecho al puntaje, el límite adicional ofrecido deberá ser como mínimo cinco (5) días</t>
  </si>
  <si>
    <t>Gastos de transporte por pérdidas totales</t>
  </si>
  <si>
    <t>Casa cárcel</t>
  </si>
  <si>
    <r>
      <rPr>
        <b/>
        <sz val="11"/>
        <color indexed="8"/>
        <rFont val="Arial Narrow"/>
        <family val="2"/>
      </rPr>
      <t xml:space="preserve">Errores, omisiones e inexactitudes no intencionales. </t>
    </r>
    <r>
      <rPr>
        <sz val="11"/>
        <color indexed="8"/>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</si>
  <si>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Descuento por inactividad mayor a 120 días continuos</t>
    </r>
    <r>
      <rPr>
        <sz val="11"/>
        <color indexed="8"/>
        <rFont val="Arial Narrow"/>
        <family val="2"/>
      </rPr>
      <t>.  La aceptación de esta condición otorgará el puntaje ofrecido, la negación para aceptar esta condición no concederá puntaje.</t>
    </r>
  </si>
  <si>
    <t>Límite para perjuicios o detrimentos patrimoniales agregado adicional al básico sin cobro de prima adicional</t>
  </si>
  <si>
    <t>Para la calificación de esta condición, se asignará el mayor puntaje al proponente que ofrezca el mayor límite ofrecido, los demás en forma proporcional. Para tener derecho al puntaje, el límite adicional ofrecido deberá ser como mínimo el 10% del límite de la condición básica</t>
  </si>
  <si>
    <t>Límite para gastos de defensa agregado adicional al básico sin cobro de prima adicional</t>
  </si>
  <si>
    <t>Límite para gastos de defensa por funcionario, al básico sin cobro de prima adicional</t>
  </si>
  <si>
    <t>La Aseguradora reconocerá a la Entidad una devolución sobre la prima recaudada del periodo (sin IVA), del valor calculado sobre el valor positivo que resulte de aplicar la siguiente formula:</t>
  </si>
  <si>
    <t>B = X (0.7 P - S)</t>
  </si>
  <si>
    <t>S =  Siniestros que afecten la póliza (Pagados + Pendientes del periodo)</t>
  </si>
  <si>
    <t>Los siniestros a los que se refiere la fórmula arriba indicada, serán registrados siempre que la fecha de su aviso a la aseguradora corresponda a la vigencia objeto del cálculo.</t>
  </si>
  <si>
    <t>Se califica con el máximo puntaje el mayor factor ofrecido, (el cual debe encontrarse dentro del rango de los números mayores que 0 o iguales a 1), los demás en forma proporcional.</t>
  </si>
  <si>
    <r>
      <t xml:space="preserve">Investigaciones internas: </t>
    </r>
    <r>
      <rPr>
        <sz val="11"/>
        <color indexed="8"/>
        <rFont val="Arial Narrow"/>
        <family val="2"/>
      </rPr>
      <t>La aseguradora cubrirá las investigaciones que adelanten las dependencias de la entidad llámese control interno o similares, que cuentan con facultad legal para iniciar investigaciones a los servidores públicos que prestan sus servicios a la entidad</t>
    </r>
  </si>
  <si>
    <t>50% del puntaje para el sublímite individual mayor a $3.000.000 persona proceso</t>
  </si>
  <si>
    <t>50% del puntaje para el sublímite anual mayor a $20.000.000</t>
  </si>
  <si>
    <r>
      <t xml:space="preserve">Pago de indemnizaciones por concepto de perjuicios patrimoniales, antes del fallo de una acción de repetición o una vez se produzca el llamamiento en garantía con fines de repetición. </t>
    </r>
    <r>
      <rPr>
        <sz val="11"/>
        <color indexed="8"/>
        <rFont val="Arial Narrow"/>
        <family val="2"/>
      </rPr>
      <t>Siempre y cuando se demuestre la ocurrencia y la cuantía de la pérdida.</t>
    </r>
  </si>
  <si>
    <t>La aceptación de esta condición otorgará el puntaje ofrecido, la negación para aceptar esta condición no concederá puntaje</t>
  </si>
  <si>
    <r>
      <t xml:space="preserve">Extensión de amparos a asesores externos y profesionales </t>
    </r>
    <r>
      <rPr>
        <sz val="11"/>
        <color indexed="8"/>
        <rFont val="Arial Narrow"/>
        <family val="2"/>
      </rPr>
      <t>con contrato de prestación de servicios que se incluyan en la carátula y/o condiciones particulares.</t>
    </r>
  </si>
  <si>
    <r>
      <t xml:space="preserve">Experticio técnico. </t>
    </r>
    <r>
      <rPr>
        <sz val="11"/>
        <color indexed="8"/>
        <rFont val="Arial Narrow"/>
        <family val="2"/>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prevén los artículos 2026 y siguientes del Código de Comercio.</t>
    </r>
  </si>
  <si>
    <r>
      <t xml:space="preserve">Pago de indemnizaciones a elección de la Entidad. </t>
    </r>
    <r>
      <rPr>
        <sz val="11"/>
        <color indexed="8"/>
        <rFont val="Arial Narrow"/>
        <family val="2"/>
      </rPr>
      <t>Queda entendido, convenido y aceptado, que en caso de siniestro amparado por este seguro, el asegurado tendrá la facultad de decidir si el pago de la indemnización se efectuará a su nombre o a nombre de una persona diferente.</t>
    </r>
  </si>
  <si>
    <t>Restablecimiento automático del valor asegurado hasta por una (1) vez con cobro de prima adicional a prorrata.</t>
  </si>
  <si>
    <t>Restablecimiento del límite asegurado para Gastos de Defensa una vez agotado el límite básico contratado</t>
  </si>
  <si>
    <r>
      <t xml:space="preserve">Cláusula de Infidelidad o deshonestidad de empleados bajo la forma DHP73 o similares. </t>
    </r>
    <r>
      <rPr>
        <sz val="12"/>
        <rFont val="Arial"/>
        <family val="2"/>
      </rPr>
      <t>Mediante la cual se ampara la pérdida resultante directa y únicamente de actos dolosos o fraudulentos cometidos por los empleados del asegurado, sin que sea necesario probar la intención manifiesta de ocasionar la pérdida ni la intención de obtener ganancia personal para él o los empleados implicados. 
La aceptación de esta condición otorgará el puntaje ofrecido, la negación para aceptar esta condición no concederá puntaje.</t>
    </r>
  </si>
  <si>
    <r>
      <t xml:space="preserve">No incorporación de la cláusula de Control de Reclamos: </t>
    </r>
    <r>
      <rPr>
        <sz val="12"/>
        <rFont val="Arial"/>
        <family val="2"/>
      </rPr>
      <t>en consecuencia no es necesario que el asegurado notifique al reasegurador, ni que la aseguradora quede supeditada al reasegurador para la atención de los siniestros que puedan afectar esta póliza.
La aceptación de esta condición otorgará el puntaje ofrecido, la negación para aceptar esta condición no concederá puntaje.</t>
    </r>
  </si>
  <si>
    <r>
      <t xml:space="preserve">No incorporación de la cláusula de limitación de descubrimiento: </t>
    </r>
    <r>
      <rPr>
        <sz val="12"/>
        <rFont val="Arial"/>
        <family val="2"/>
      </rPr>
      <t>Por lo tanto la siguiente condición queda anulada:
"No obstante lo que en contrario se diga en las condiciones generales de la póliza, queda convenido y acordado que no habrá ninguna responsabilidad con respecto a reclamos:
• Que provengan de cualquier circunstancia u ocurrencia, el cual haya sido notificado al asegurador de cualquier otra póliza de seguro efectuada antes de la iniciación de esta póliza.
• Que provengan de cualquier circunstancia u ocurrencia conocida por el asegurado con anterioridad a la iniciación de la presente póliza y no informada o descubierta a LA ASEGURADORA (proponente adjudicado) al momento de la iniciación de la vigencia."
La aceptación de esta condición otorgará el puntaje ofrecido, la negación para aceptar esta condición no concederá puntaje.</t>
    </r>
  </si>
  <si>
    <r>
      <t xml:space="preserve">Eliminación de garantías clausulado original, </t>
    </r>
    <r>
      <rPr>
        <sz val="12"/>
        <rFont val="Arial"/>
        <family val="2"/>
      </rPr>
      <t>las cuales no se pueden contemplar como exclusiones. 
La aceptación de esta condición otorgará el puntaje ofrecido, la negación para aceptar esta condición no concederá puntaje.</t>
    </r>
  </si>
  <si>
    <r>
      <t xml:space="preserve">Limite asegurado adicional al básico sin cobro de prima adicional. </t>
    </r>
    <r>
      <rPr>
        <sz val="12"/>
        <rFont val="Arial"/>
        <family val="2"/>
      </rPr>
      <t>Para la calificación de esta condición, se asignará el mayor puntaje al proponente que ofrezca, en adición al límite contratado en las condiciones básicas obligatorias, el mayor límite asegurado (no inferior a $200.000.000), sin cobro de prima adicional. Se califica con el máximo puntaje el mayor límite ofrecido, los demás en forma proporcional.</t>
    </r>
  </si>
  <si>
    <r>
      <t xml:space="preserve">Visitas de firmas especializadas para el análisis de los riesgos: Si se considera necesaria una o varias visitas de firmas especializadas en análisis de riesgos el valor de las visitas debe ser asumido en su totalidad por la Aseguradora/oferente. </t>
    </r>
    <r>
      <rPr>
        <sz val="12"/>
        <rFont val="Arial"/>
        <family val="2"/>
      </rPr>
      <t xml:space="preserve">
Distribución de puntajes:
Realización 1 Survey a costo del oferente: 50% de los puntos
Realización 1 Ethical Hacking a costo del oferente: 50% de los puntos</t>
    </r>
  </si>
  <si>
    <r>
      <t>Gastos de horas extras, trabajo nocturno o en días festivo, flete expreso y flete .</t>
    </r>
    <r>
      <rPr>
        <sz val="12"/>
        <rFont val="Arial"/>
        <family val="2"/>
      </rPr>
      <t xml:space="preserve"> Bajo esta cobertura se amparan los gastos adicionales y extraordinarios por concepto de horas extras, trabajo nocturno o en días festivos, flete expreso y flete aéreo, que se incurra con motivo de una pérdida o daño amparado.</t>
    </r>
  </si>
  <si>
    <t>Gastos para la preservación de bienes.</t>
  </si>
  <si>
    <t xml:space="preserve">a) Terremoto, temblor y/o erupcion volcánica, maremoto, tsunami (sin mínimo)          </t>
  </si>
  <si>
    <t xml:space="preserve">Evaluación de porcentaje: </t>
  </si>
  <si>
    <t>Se tendrá en cuenta lo establecido en el factor de deducibles indicado en el pliego de condiciones</t>
  </si>
  <si>
    <t>b) HAMCCoP, AMIT (incluyendo sabotaje y terrorismo (sin mínimo)</t>
  </si>
  <si>
    <t xml:space="preserve">e) Demás eventos  equipo electrico y electronico  excepto celulares, beepers, avanteles, calculadoras, computadoras de bolsillo, radios de comunicación, grabadoras, a los cuales no se acepta aplicación de deducibles   </t>
  </si>
  <si>
    <t>f) DEMÁS EVENTOS</t>
  </si>
  <si>
    <t>Personal no identificado</t>
  </si>
  <si>
    <t>Evaluación de mínimo: en pesos SMMLV</t>
  </si>
  <si>
    <t>Demás amparos</t>
  </si>
  <si>
    <t>Evaluación de porcentaje sobre el valor de la pérdida indemnizable</t>
  </si>
  <si>
    <t>Evaluación de mínimo: en SMMLV</t>
  </si>
  <si>
    <t>a) INFIDELIDAD</t>
  </si>
  <si>
    <t>Superior a 0 y hasta $25.000.000</t>
  </si>
  <si>
    <t>Superior a $25.000.000 y hasta  $30.000.000</t>
  </si>
  <si>
    <t>Superior a $30.000.000  y hasta $40.000.000</t>
  </si>
  <si>
    <t>Superior a $40.000.000  y hasta $50.000.000</t>
  </si>
  <si>
    <t>Superior a $50.000.000</t>
  </si>
  <si>
    <t>b) DEMAS EVENTOS</t>
  </si>
  <si>
    <t>Superior a 0 y hasta $15.000.000</t>
  </si>
  <si>
    <t>Superior a $15.000.000 y hasta  $20.000.000</t>
  </si>
  <si>
    <t>Superior a $20.000.000  y hasta $30.000.000</t>
  </si>
  <si>
    <t>Superior a $30.000.000</t>
  </si>
  <si>
    <t xml:space="preserve">COSTO NETO FINANCIERO </t>
  </si>
  <si>
    <t xml:space="preserve">Superior 0 y hasta 5 días </t>
  </si>
  <si>
    <t xml:space="preserve">Superior 5 y hasta 10 días </t>
  </si>
  <si>
    <t xml:space="preserve">Superior 10 y hasta 20 días </t>
  </si>
  <si>
    <t xml:space="preserve">Superior 20 y hasta 30 días </t>
  </si>
  <si>
    <t xml:space="preserve">Superior a 30 días </t>
  </si>
  <si>
    <t>SURAMERICANA</t>
  </si>
  <si>
    <t>QBE SEGUROS</t>
  </si>
  <si>
    <t>PREVISORA</t>
  </si>
  <si>
    <t>ACE SEGUROS</t>
  </si>
  <si>
    <t>SEGUROS COLPATRIA</t>
  </si>
  <si>
    <t>MENOR PRIMA OFRECIDA - GRUPO 3</t>
  </si>
  <si>
    <t>25% adicional al básico</t>
  </si>
  <si>
    <t>10% adicional al básico (Hasta el 30% del valor asegurado total por riesgo)</t>
  </si>
  <si>
    <t>10% adicional al básico</t>
  </si>
  <si>
    <t>5% adicional al básico</t>
  </si>
  <si>
    <t>(Individual 10.000.000, acumulado 5.000.000) 
Cobertura sin aplicación de deducible para cualquier daño y/o pérdida derivada de los eventos anteriormente cubiertos y cuyo valor, individualmente considerado, no sea superior a la suma de $15.000.000. La aseguradora indemnizará los montos de los deducibles a cargo del límite ofertado y solo se aplicarán los deducibles establecidos para este tipo de daños y/o pérdidas cuando el valor acumulado de los deducibles asumidos por la Compañía de Seguros superen la suma de $15.000.000</t>
  </si>
  <si>
    <t>$10.000.000 adicional al básico</t>
  </si>
  <si>
    <t>$15.000.000 adicional al básico</t>
  </si>
  <si>
    <t>$50.000.000 adicional al básico</t>
  </si>
  <si>
    <t>se otorga</t>
  </si>
  <si>
    <t>1%</t>
  </si>
  <si>
    <t>0.5 SMMLV</t>
  </si>
  <si>
    <t>1 SMMLV</t>
  </si>
  <si>
    <t xml:space="preserve">$100/100/200.000.000 adicionales
$600/600/1,200.000.00 en total. </t>
  </si>
  <si>
    <t>No se otorga</t>
  </si>
  <si>
    <t>Se otorga</t>
  </si>
  <si>
    <t>$35.000.000 (camperos y camionetas) $20.000.000 (pesados y utilitarios)</t>
  </si>
  <si>
    <t>10% adicional</t>
  </si>
  <si>
    <t>cero (0) adicional
Hasta 30 días en total</t>
  </si>
  <si>
    <t>Hasta $60.000 adicionales</t>
  </si>
  <si>
    <t>5 SMDLV adicionales
Hasta 50 SMDLV</t>
  </si>
  <si>
    <t>$50.000.000 adicionales al básico</t>
  </si>
  <si>
    <t>$15.000.000 adicionales al básico</t>
  </si>
  <si>
    <t>20% del límite asegurado adicional</t>
  </si>
  <si>
    <t>no se otorga</t>
  </si>
  <si>
    <t>$5.000.000 adicional al básico</t>
  </si>
  <si>
    <t>$2.000.000 adicional al básico</t>
  </si>
  <si>
    <t>inicia con un porcentaje de cero (0) por ciento anual para equipos con edad hasta de 10 años</t>
  </si>
  <si>
    <t>inicia con un porcentaje de cero (0) por ciento anual para equipos con edad hasta de 5 años</t>
  </si>
  <si>
    <t>$20.000.000 adicional al básico</t>
  </si>
  <si>
    <t>2%</t>
  </si>
  <si>
    <t xml:space="preserve"> 1 SMMLV</t>
  </si>
  <si>
    <t>Indica mínimo 1 SMMLV (que no está en los renglones calificables)</t>
  </si>
  <si>
    <t>$100.000.000 adicionales al básico</t>
  </si>
  <si>
    <t>$10.000.000 adicionales al básico</t>
  </si>
  <si>
    <t>10% del límite asegurado</t>
  </si>
  <si>
    <t>40% del límite asegurado adicional</t>
  </si>
  <si>
    <t>15% del límite asegurado adicional</t>
  </si>
  <si>
    <t xml:space="preserve">$300/300/600.000.000 adicionales
$800/800/1,600.000.00 en total. </t>
  </si>
  <si>
    <t>15 SMDLV adicionales
Hasta 60 SMDLV</t>
  </si>
  <si>
    <t>15% del valor asegurado o del vehículo. Excluye embargo y confiscación</t>
  </si>
  <si>
    <t>15 días adicional</t>
  </si>
  <si>
    <t>$20.000 adicionales</t>
  </si>
  <si>
    <t>$200.000.000 adicional</t>
  </si>
  <si>
    <t>40% adicional al básico</t>
  </si>
  <si>
    <t>60% adicional al básico</t>
  </si>
  <si>
    <t>Individual 5.000.000, acumulado 10.000.000</t>
  </si>
  <si>
    <t>Hasta el 40% del valor asegurado total</t>
  </si>
  <si>
    <t>límite máximo $10.000.000</t>
  </si>
  <si>
    <t>25% del límite asegurado adicional</t>
  </si>
  <si>
    <t>60 SMDLV</t>
  </si>
  <si>
    <t>30 días adicionales</t>
  </si>
  <si>
    <t>$30.000 adicionales</t>
  </si>
  <si>
    <t>$200.000.000 adicionales</t>
  </si>
  <si>
    <t>10% del límite asegurado por infidelidad</t>
  </si>
  <si>
    <t>10 días</t>
  </si>
  <si>
    <t>$100.000.000 adicional</t>
  </si>
  <si>
    <t>$5.000.000 adicional</t>
  </si>
  <si>
    <t>$5.000.000 por persona proceso, $50.000.000 en el agregado</t>
  </si>
  <si>
    <t>15% adicional al básico</t>
  </si>
  <si>
    <t>2% adicional al básico</t>
  </si>
  <si>
    <t>$100.000 adicional al básico</t>
  </si>
  <si>
    <t>inicia con un porcentaje de cero (0) por ciento anual para equipos con edad hasta de 4 años</t>
  </si>
  <si>
    <t xml:space="preserve"> 2 SMMLV</t>
  </si>
  <si>
    <t>$5.000.000 adicionales al básico</t>
  </si>
  <si>
    <t>2 SMMLV</t>
  </si>
  <si>
    <t>siempre y cuando sea declarada por un juez de la República</t>
  </si>
  <si>
    <t>Hasta 55 SMDLV en total</t>
  </si>
  <si>
    <t>15 días adicionales</t>
  </si>
  <si>
    <t>$10.000 adicionales</t>
  </si>
  <si>
    <t>límite máximo 50% del valor asegurado</t>
  </si>
  <si>
    <t>PUNTAJES OBTENIDOS GRUPO 3</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</si>
</sst>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_-[$€-2]* #,##0.00_-;\-[$€-2]* #,##0.00_-;_-[$€-2]* &quot;-&quot;??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General\ &quot;Puntos&quot;"/>
    <numFmt numFmtId="171" formatCode="#,##0.000"/>
    <numFmt numFmtId="172" formatCode="#,##0.0"/>
    <numFmt numFmtId="173" formatCode="0.00000000"/>
    <numFmt numFmtId="174" formatCode="0.0000000"/>
    <numFmt numFmtId="175" formatCode="0.000000"/>
    <numFmt numFmtId="176" formatCode="0.00000"/>
    <numFmt numFmtId="177" formatCode="0.0000"/>
    <numFmt numFmtId="178" formatCode="0.000"/>
    <numFmt numFmtId="179" formatCode="_(&quot;$&quot;\ * #,##0.0_);_(&quot;$&quot;\ * \(#,##0.0\);_(&quot;$&quot;\ * &quot;-&quot;??_);_(@_)"/>
    <numFmt numFmtId="180" formatCode="_(&quot;$&quot;\ * #,##0_);_(&quot;$&quot;\ * \(#,##0\);_(&quot;$&quot;\ * &quot;-&quot;??_);_(@_)"/>
  </numFmts>
  <fonts count="73">
    <font>
      <sz val="11"/>
      <color theme="1"/>
      <name val="Calibri"/>
      <family val="2"/>
    </font>
    <font>
      <sz val="11"/>
      <color indexed="8"/>
      <name val="Calibri"/>
      <family val="2"/>
    </font>
    <font>
      <sz val="10"/>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name val="Arial Narrow"/>
      <family val="2"/>
    </font>
    <font>
      <b/>
      <sz val="12"/>
      <name val="Arial Narrow"/>
      <family val="2"/>
    </font>
    <font>
      <sz val="14"/>
      <name val="Arial Narrow"/>
      <family val="2"/>
    </font>
    <font>
      <b/>
      <sz val="20"/>
      <name val="Arial Narrow"/>
      <family val="2"/>
    </font>
    <font>
      <sz val="11"/>
      <name val="Arial Narrow"/>
      <family val="2"/>
    </font>
    <font>
      <b/>
      <sz val="12"/>
      <name val="Arial"/>
      <family val="2"/>
    </font>
    <font>
      <sz val="11"/>
      <name val="Arial"/>
      <family val="2"/>
    </font>
    <font>
      <b/>
      <sz val="11"/>
      <name val="Arial"/>
      <family val="2"/>
    </font>
    <font>
      <sz val="11"/>
      <color indexed="8"/>
      <name val="Arial Narrow"/>
      <family val="2"/>
    </font>
    <font>
      <b/>
      <sz val="11"/>
      <color indexed="8"/>
      <name val="Arial Narrow"/>
      <family val="2"/>
    </font>
    <font>
      <b/>
      <sz val="11"/>
      <color indexed="8"/>
      <name val="Arial"/>
      <family val="2"/>
    </font>
    <font>
      <sz val="11"/>
      <color indexed="8"/>
      <name val="Arial"/>
      <family val="2"/>
    </font>
    <font>
      <sz val="11"/>
      <color indexed="60"/>
      <name val="Calibri"/>
      <family val="2"/>
    </font>
    <font>
      <b/>
      <sz val="11"/>
      <color indexed="8"/>
      <name val="Calibri"/>
      <family val="2"/>
    </font>
    <font>
      <b/>
      <sz val="12"/>
      <color indexed="9"/>
      <name val="Arial Narrow"/>
      <family val="2"/>
    </font>
    <font>
      <b/>
      <sz val="14"/>
      <color indexed="9"/>
      <name val="Arial Narrow"/>
      <family val="2"/>
    </font>
    <font>
      <b/>
      <sz val="11"/>
      <color indexed="9"/>
      <name val="Arial Narrow"/>
      <family val="2"/>
    </font>
    <font>
      <b/>
      <sz val="12"/>
      <color indexed="9"/>
      <name val="Arial"/>
      <family val="2"/>
    </font>
    <font>
      <sz val="12"/>
      <color indexed="9"/>
      <name val="Arial"/>
      <family val="2"/>
    </font>
    <font>
      <sz val="11"/>
      <color indexed="9"/>
      <name val="Arial Narrow"/>
      <family val="2"/>
    </font>
    <font>
      <b/>
      <sz val="11"/>
      <color indexed="9"/>
      <name val="Arial"/>
      <family val="2"/>
    </font>
    <font>
      <b/>
      <sz val="12"/>
      <color indexed="10"/>
      <name val="Arial Narrow"/>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Narrow"/>
      <family val="2"/>
    </font>
    <font>
      <b/>
      <sz val="14"/>
      <color theme="0"/>
      <name val="Arial Narrow"/>
      <family val="2"/>
    </font>
    <font>
      <b/>
      <sz val="11"/>
      <color rgb="FFFFFFFF"/>
      <name val="Arial Narrow"/>
      <family val="2"/>
    </font>
    <font>
      <b/>
      <sz val="11"/>
      <color theme="0"/>
      <name val="Arial Narrow"/>
      <family val="2"/>
    </font>
    <font>
      <b/>
      <sz val="12"/>
      <color theme="0"/>
      <name val="Arial"/>
      <family val="2"/>
    </font>
    <font>
      <sz val="12"/>
      <color theme="0"/>
      <name val="Arial"/>
      <family val="2"/>
    </font>
    <font>
      <sz val="11"/>
      <color theme="0"/>
      <name val="Arial Narrow"/>
      <family val="2"/>
    </font>
    <font>
      <b/>
      <sz val="11"/>
      <color theme="1"/>
      <name val="Arial Narrow"/>
      <family val="2"/>
    </font>
    <font>
      <sz val="11"/>
      <color theme="1"/>
      <name val="Arial Narrow"/>
      <family val="2"/>
    </font>
    <font>
      <b/>
      <sz val="11"/>
      <color rgb="FF000000"/>
      <name val="Arial Narrow"/>
      <family val="2"/>
    </font>
    <font>
      <sz val="11"/>
      <color rgb="FF000000"/>
      <name val="Arial Narrow"/>
      <family val="2"/>
    </font>
    <font>
      <b/>
      <sz val="11"/>
      <color theme="0"/>
      <name val="Arial"/>
      <family val="2"/>
    </font>
    <font>
      <b/>
      <sz val="12"/>
      <color rgb="FFFF0000"/>
      <name val="Arial Narrow"/>
      <family val="2"/>
    </font>
  </fonts>
  <fills count="6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24997000396251678"/>
        <bgColor indexed="64"/>
      </patternFill>
    </fill>
    <fill>
      <patternFill patternType="solid">
        <fgColor theme="2" tint="-0.7499799728393555"/>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rgb="FFFFFFFF"/>
        <bgColor indexed="64"/>
      </patternFill>
    </fill>
    <fill>
      <patternFill patternType="solid">
        <fgColor theme="4" tint="-0.24997000396251678"/>
        <bgColor indexed="64"/>
      </patternFill>
    </fill>
    <fill>
      <patternFill patternType="solid">
        <fgColor theme="3"/>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color theme="0"/>
      </right>
      <top style="medium">
        <color theme="0"/>
      </top>
      <bottom style="thin"/>
    </border>
    <border>
      <left style="medium">
        <color theme="0"/>
      </left>
      <right style="medium"/>
      <top style="medium">
        <color theme="0"/>
      </top>
      <bottom style="thin"/>
    </border>
    <border>
      <left style="medium"/>
      <right style="medium">
        <color theme="0"/>
      </right>
      <top style="medium">
        <color theme="0"/>
      </top>
      <bottom/>
    </border>
    <border>
      <left style="medium">
        <color theme="0"/>
      </left>
      <right style="medium"/>
      <top style="medium">
        <color theme="0"/>
      </top>
      <bottom/>
    </border>
    <border>
      <left/>
      <right style="medium">
        <color theme="0"/>
      </right>
      <top style="medium">
        <color theme="0"/>
      </top>
      <bottom style="thin"/>
    </border>
    <border>
      <left style="medium"/>
      <right style="medium"/>
      <top/>
      <bottom style="medium"/>
    </border>
    <border>
      <left/>
      <right style="medium"/>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thin"/>
      <bottom style="thin"/>
    </border>
    <border>
      <left style="thin"/>
      <right style="medium"/>
      <top style="thin"/>
      <bottom style="thin"/>
    </border>
    <border>
      <left style="medium"/>
      <right/>
      <top style="medium"/>
      <bottom style="thin"/>
    </border>
    <border>
      <left/>
      <right style="thin"/>
      <top style="thin"/>
      <bottom style="thin"/>
    </border>
    <border>
      <left style="medium"/>
      <right style="thin"/>
      <top style="medium"/>
      <bottom/>
    </border>
    <border>
      <left style="medium"/>
      <right/>
      <top/>
      <bottom style="medium"/>
    </border>
    <border>
      <left/>
      <right/>
      <top/>
      <bottom style="medium"/>
    </border>
    <border>
      <left style="medium"/>
      <right/>
      <top style="medium"/>
      <bottom style="medium"/>
    </border>
    <border>
      <left/>
      <right/>
      <top style="medium"/>
      <bottom style="medium"/>
    </border>
    <border>
      <left style="hair"/>
      <right style="hair"/>
      <top style="hair"/>
      <bottom style="hair"/>
    </border>
    <border>
      <left>
        <color indexed="63"/>
      </left>
      <right style="hair"/>
      <top style="hair"/>
      <bottom style="hair"/>
    </border>
    <border>
      <left style="thin"/>
      <right style="medium">
        <color theme="0"/>
      </right>
      <top style="medium">
        <color theme="0"/>
      </top>
      <bottom style="thin"/>
    </border>
    <border>
      <left style="medium">
        <color theme="0"/>
      </left>
      <right style="thin"/>
      <top style="medium">
        <color theme="0"/>
      </top>
      <bottom style="thin"/>
    </border>
    <border>
      <left style="thin"/>
      <right style="hair"/>
      <top style="hair"/>
      <bottom style="hair"/>
    </border>
    <border>
      <left style="hair"/>
      <right style="thin"/>
      <top style="hair"/>
      <bottom style="hair"/>
    </border>
    <border>
      <left style="thin"/>
      <right/>
      <top style="medium"/>
      <bottom style="medium"/>
    </border>
    <border>
      <left/>
      <right style="thin"/>
      <top style="medium"/>
      <bottom style="medium"/>
    </border>
    <border>
      <left style="hair"/>
      <right style="hair"/>
      <top style="medium"/>
      <bottom style="hair"/>
    </border>
    <border>
      <left>
        <color indexed="63"/>
      </left>
      <right style="medium">
        <color theme="0"/>
      </right>
      <top style="medium">
        <color theme="0"/>
      </top>
      <bottom/>
    </border>
    <border>
      <left>
        <color indexed="63"/>
      </left>
      <right style="hair"/>
      <top style="medium"/>
      <bottom style="hair"/>
    </border>
    <border>
      <left style="medium"/>
      <right style="thin"/>
      <top/>
      <bottom style="medium"/>
    </border>
    <border>
      <left style="hair"/>
      <right style="hair"/>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medium"/>
      <right/>
      <top style="medium"/>
      <bottom/>
    </border>
    <border>
      <left/>
      <right style="medium"/>
      <top style="medium"/>
      <bottom/>
    </border>
    <border>
      <left style="medium"/>
      <right/>
      <top/>
      <bottom/>
    </border>
    <border>
      <left style="medium"/>
      <right>
        <color indexed="63"/>
      </right>
      <top>
        <color indexed="63"/>
      </top>
      <bottom style="hair"/>
    </border>
    <border>
      <left style="hair"/>
      <right>
        <color indexed="63"/>
      </right>
      <top style="hair"/>
      <bottom style="hair"/>
    </border>
    <border>
      <left/>
      <right style="thin"/>
      <top/>
      <bottom style="medium"/>
    </border>
    <border>
      <left style="medium"/>
      <right style="hair"/>
      <top style="hair"/>
      <bottom style="hair"/>
    </border>
    <border>
      <left style="hair"/>
      <right style="medium"/>
      <top style="hair"/>
      <bottom style="hair"/>
    </border>
    <border>
      <left/>
      <right style="medium"/>
      <top style="medium">
        <color theme="0"/>
      </top>
      <bottom style="thin"/>
    </border>
    <border>
      <left/>
      <right style="medium"/>
      <top style="medium"/>
      <bottom style="medium"/>
    </border>
    <border>
      <left style="medium"/>
      <right style="hair"/>
      <top style="hair"/>
      <bottom style="medium"/>
    </border>
    <border>
      <left style="hair"/>
      <right style="medium"/>
      <top style="hair"/>
      <bottom style="medium"/>
    </border>
    <border>
      <left>
        <color indexed="63"/>
      </left>
      <right style="hair"/>
      <top style="hair"/>
      <bottom style="medium"/>
    </border>
    <border>
      <left style="medium"/>
      <right style="medium"/>
      <top style="hair"/>
      <bottom style="medium"/>
    </border>
    <border>
      <left/>
      <right/>
      <top style="hair"/>
      <bottom style="medium"/>
    </border>
    <border>
      <left>
        <color indexed="63"/>
      </left>
      <right>
        <color indexed="63"/>
      </right>
      <top style="hair"/>
      <bottom>
        <color indexed="63"/>
      </bottom>
    </border>
    <border>
      <left style="thin"/>
      <right>
        <color indexed="63"/>
      </right>
      <top style="thin"/>
      <bottom style="thin"/>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style="thin"/>
      <top style="thin"/>
      <bottom style="thin"/>
    </border>
    <border>
      <left style="thin"/>
      <right style="medium">
        <color rgb="FFFF0000"/>
      </right>
      <top style="thin"/>
      <bottom style="thin"/>
    </border>
    <border>
      <left>
        <color indexed="63"/>
      </left>
      <right style="medium">
        <color rgb="FFFF0000"/>
      </right>
      <top>
        <color indexed="63"/>
      </top>
      <bottom style="medium">
        <color rgb="FFFF0000"/>
      </bottom>
    </border>
    <border>
      <left style="medium">
        <color rgb="FFFF0000"/>
      </left>
      <right>
        <color indexed="63"/>
      </right>
      <top>
        <color indexed="63"/>
      </top>
      <bottom style="medium">
        <color rgb="FFFF0000"/>
      </bottom>
    </border>
    <border>
      <left style="thick">
        <color rgb="FFFF0000"/>
      </left>
      <right style="thick">
        <color rgb="FFFF0000"/>
      </right>
      <top style="thin"/>
      <bottom style="thin"/>
    </border>
    <border>
      <left style="thick">
        <color rgb="FFFF0000"/>
      </left>
      <right style="thick">
        <color rgb="FFFF0000"/>
      </right>
      <top style="thin"/>
      <bottom style="thick">
        <color rgb="FFFF0000"/>
      </bottom>
    </border>
    <border>
      <left style="thick">
        <color rgb="FFFF0000"/>
      </left>
      <right style="thick">
        <color rgb="FFFF0000"/>
      </right>
      <top style="thick">
        <color rgb="FFFF0000"/>
      </top>
      <bottom style="thin"/>
    </border>
    <border>
      <left/>
      <right style="thin"/>
      <top style="medium"/>
      <bottom style="thin"/>
    </border>
    <border>
      <left style="thin"/>
      <right>
        <color indexed="63"/>
      </right>
      <top style="medium"/>
      <bottom style="thin"/>
    </border>
    <border>
      <left style="medium">
        <color rgb="FFFF0000"/>
      </left>
      <right style="thin"/>
      <top style="medium"/>
      <bottom style="thin"/>
    </border>
    <border>
      <left style="thin"/>
      <right style="medium">
        <color rgb="FFFF0000"/>
      </right>
      <top style="medium"/>
      <bottom style="thin"/>
    </border>
    <border>
      <left style="thin"/>
      <right style="medium"/>
      <top style="medium"/>
      <bottom style="thin"/>
    </border>
    <border>
      <left/>
      <right style="medium">
        <color theme="0"/>
      </right>
      <top style="medium"/>
      <bottom style="medium">
        <color theme="0"/>
      </bottom>
    </border>
    <border>
      <left style="medium">
        <color theme="0"/>
      </left>
      <right style="medium"/>
      <top style="medium"/>
      <bottom style="medium">
        <color theme="0"/>
      </bottom>
    </border>
    <border>
      <left style="thin"/>
      <right>
        <color indexed="63"/>
      </right>
      <top style="medium"/>
      <bottom>
        <color indexed="63"/>
      </bottom>
    </border>
    <border>
      <left/>
      <right/>
      <top style="medium"/>
      <bottom/>
    </border>
    <border>
      <left style="thin"/>
      <right>
        <color indexed="63"/>
      </right>
      <top>
        <color indexed="63"/>
      </top>
      <bottom style="hair"/>
    </border>
    <border>
      <left>
        <color indexed="63"/>
      </left>
      <right>
        <color indexed="63"/>
      </right>
      <top>
        <color indexed="63"/>
      </top>
      <bottom style="hair"/>
    </border>
    <border>
      <left style="medium"/>
      <right>
        <color indexed="63"/>
      </right>
      <top style="medium"/>
      <bottom style="medium">
        <color theme="0"/>
      </bottom>
    </border>
    <border>
      <left/>
      <right style="medium"/>
      <top style="medium"/>
      <bottom style="medium">
        <color theme="0"/>
      </bottom>
    </border>
    <border>
      <left style="medium"/>
      <right style="medium">
        <color theme="0"/>
      </right>
      <top style="medium"/>
      <bottom style="medium">
        <color theme="0"/>
      </bottom>
    </border>
    <border>
      <left style="medium"/>
      <right style="medium"/>
      <top style="medium"/>
      <bottom/>
    </border>
    <border>
      <left style="medium"/>
      <right style="medium"/>
      <top/>
      <bottom>
        <color indexed="63"/>
      </bottom>
    </border>
    <border>
      <left>
        <color indexed="63"/>
      </left>
      <right>
        <color indexed="63"/>
      </right>
      <top style="thin"/>
      <bottom>
        <color indexed="63"/>
      </bottom>
    </border>
    <border>
      <left style="thin"/>
      <right style="medium">
        <color theme="0"/>
      </right>
      <top style="medium"/>
      <bottom style="medium">
        <color theme="0"/>
      </bottom>
    </border>
    <border>
      <left style="medium">
        <color theme="0"/>
      </left>
      <right style="thin"/>
      <top style="medium"/>
      <bottom style="medium">
        <color theme="0"/>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7" borderId="0" applyNumberFormat="0" applyBorder="0" applyAlignment="0" applyProtection="0"/>
    <xf numFmtId="0" fontId="11" fillId="3" borderId="0" applyNumberFormat="0" applyBorder="0" applyAlignment="0" applyProtection="0"/>
    <xf numFmtId="0" fontId="43" fillId="38" borderId="0" applyNumberFormat="0" applyBorder="0" applyAlignment="0" applyProtection="0"/>
    <xf numFmtId="0" fontId="6"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7"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 fillId="0" borderId="0" applyNumberFormat="0" applyFill="0" applyBorder="0" applyAlignment="0" applyProtection="0"/>
    <xf numFmtId="165" fontId="2"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50" borderId="0" applyNumberFormat="0" applyBorder="0" applyAlignment="0" applyProtection="0"/>
    <xf numFmtId="0" fontId="10" fillId="7" borderId="1" applyNumberFormat="0" applyAlignment="0" applyProtection="0"/>
    <xf numFmtId="0" fontId="8"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5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52" borderId="10" applyNumberFormat="0" applyFont="0" applyAlignment="0" applyProtection="0"/>
    <xf numFmtId="0" fontId="2" fillId="53" borderId="11" applyNumberFormat="0" applyFont="0" applyAlignment="0" applyProtection="0"/>
    <xf numFmtId="0" fontId="12" fillId="39" borderId="12" applyNumberFormat="0" applyAlignment="0" applyProtection="0"/>
    <xf numFmtId="9" fontId="0" fillId="0" borderId="0" applyFont="0" applyFill="0" applyBorder="0" applyAlignment="0" applyProtection="0"/>
    <xf numFmtId="0" fontId="53" fillId="40" borderId="1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56" fillId="0" borderId="0" applyNumberFormat="0" applyFill="0" applyBorder="0" applyAlignment="0" applyProtection="0"/>
    <xf numFmtId="0" fontId="57" fillId="0" borderId="14" applyNumberFormat="0" applyFill="0" applyAlignment="0" applyProtection="0"/>
    <xf numFmtId="0" fontId="58" fillId="0" borderId="15" applyNumberFormat="0" applyFill="0" applyAlignment="0" applyProtection="0"/>
    <xf numFmtId="0" fontId="47" fillId="0" borderId="16" applyNumberFormat="0" applyFill="0" applyAlignment="0" applyProtection="0"/>
    <xf numFmtId="0" fontId="59" fillId="0" borderId="17" applyNumberFormat="0" applyFill="0" applyAlignment="0" applyProtection="0"/>
    <xf numFmtId="0" fontId="13" fillId="0" borderId="0" applyNumberFormat="0" applyFill="0" applyBorder="0" applyAlignment="0" applyProtection="0"/>
  </cellStyleXfs>
  <cellXfs count="327">
    <xf numFmtId="0" fontId="0" fillId="0" borderId="0" xfId="0" applyFont="1" applyAlignment="1">
      <alignment/>
    </xf>
    <xf numFmtId="0" fontId="20" fillId="0" borderId="0" xfId="128" applyFont="1" applyAlignment="1">
      <alignment horizontal="left"/>
      <protection/>
    </xf>
    <xf numFmtId="0" fontId="20" fillId="0" borderId="0" xfId="128" applyFont="1" applyAlignment="1">
      <alignment horizontal="left" vertical="center"/>
      <protection/>
    </xf>
    <xf numFmtId="0" fontId="20" fillId="0" borderId="0" xfId="126" applyFont="1" applyAlignment="1">
      <alignment/>
    </xf>
    <xf numFmtId="0" fontId="18" fillId="0" borderId="0" xfId="126" applyFont="1" applyFill="1" applyBorder="1" applyAlignment="1">
      <alignment horizontal="center" vertical="center" wrapText="1"/>
    </xf>
    <xf numFmtId="0" fontId="21" fillId="0" borderId="0" xfId="126" applyFont="1" applyFill="1" applyBorder="1" applyAlignment="1">
      <alignment horizontal="center" vertical="center" wrapText="1"/>
    </xf>
    <xf numFmtId="0" fontId="20" fillId="0" borderId="0" xfId="126" applyFont="1" applyAlignment="1">
      <alignment horizontal="left"/>
    </xf>
    <xf numFmtId="0" fontId="18" fillId="0" borderId="0" xfId="126" applyFont="1" applyFill="1" applyBorder="1" applyAlignment="1">
      <alignment horizontal="center"/>
    </xf>
    <xf numFmtId="0" fontId="19" fillId="54" borderId="18" xfId="127" applyFont="1" applyFill="1" applyBorder="1" applyAlignment="1">
      <alignment horizontal="center" vertical="center" wrapText="1"/>
      <protection/>
    </xf>
    <xf numFmtId="9" fontId="18" fillId="54" borderId="18" xfId="127" applyNumberFormat="1" applyFont="1" applyFill="1" applyBorder="1" applyAlignment="1">
      <alignment horizontal="center" vertical="center" wrapText="1"/>
      <protection/>
    </xf>
    <xf numFmtId="9" fontId="18" fillId="55" borderId="18" xfId="127" applyNumberFormat="1" applyFont="1" applyFill="1" applyBorder="1" applyAlignment="1">
      <alignment horizontal="center" vertical="center" wrapText="1"/>
      <protection/>
    </xf>
    <xf numFmtId="3" fontId="20" fillId="0" borderId="18" xfId="126" applyNumberFormat="1" applyFont="1" applyBorder="1" applyAlignment="1">
      <alignment horizontal="left" vertical="center" wrapText="1" indent="1"/>
    </xf>
    <xf numFmtId="3" fontId="19" fillId="0" borderId="18" xfId="126" applyNumberFormat="1" applyFont="1" applyFill="1" applyBorder="1" applyAlignment="1">
      <alignment horizontal="left" vertical="center" wrapText="1" indent="1"/>
    </xf>
    <xf numFmtId="0" fontId="19" fillId="54" borderId="18" xfId="126" applyFont="1" applyFill="1" applyBorder="1" applyAlignment="1">
      <alignment horizontal="left" vertical="center" wrapText="1" indent="1"/>
    </xf>
    <xf numFmtId="0" fontId="60" fillId="56" borderId="18" xfId="126" applyFont="1" applyFill="1" applyBorder="1" applyAlignment="1">
      <alignment horizontal="left" vertical="center" wrapText="1" indent="1"/>
    </xf>
    <xf numFmtId="0" fontId="20" fillId="0" borderId="0" xfId="126" applyFont="1" applyAlignment="1">
      <alignment horizontal="left" vertical="center"/>
    </xf>
    <xf numFmtId="0" fontId="3" fillId="0" borderId="0" xfId="129" applyFont="1" applyFill="1" applyAlignment="1">
      <alignment horizontal="justify" vertical="top" wrapText="1"/>
    </xf>
    <xf numFmtId="1" fontId="3" fillId="0" borderId="0" xfId="129" applyNumberFormat="1" applyFont="1" applyFill="1" applyAlignment="1">
      <alignment horizontal="justify" vertical="top" wrapText="1"/>
    </xf>
    <xf numFmtId="0" fontId="3" fillId="0" borderId="0" xfId="122" applyFont="1" applyFill="1" applyAlignment="1">
      <alignment horizontal="justify" vertical="top" wrapText="1"/>
    </xf>
    <xf numFmtId="1" fontId="3" fillId="0" borderId="0" xfId="122" applyNumberFormat="1" applyFont="1" applyFill="1" applyAlignment="1">
      <alignment horizontal="center" vertical="top" wrapText="1"/>
    </xf>
    <xf numFmtId="0" fontId="3" fillId="0" borderId="0" xfId="122" applyFont="1" applyFill="1" applyAlignment="1">
      <alignment horizontal="center" vertical="top" wrapText="1"/>
    </xf>
    <xf numFmtId="0" fontId="3" fillId="0" borderId="0" xfId="122" applyFont="1" applyFill="1" applyAlignment="1">
      <alignment horizontal="center" vertical="center" wrapText="1"/>
    </xf>
    <xf numFmtId="4" fontId="20" fillId="0" borderId="18" xfId="126" applyNumberFormat="1" applyFont="1" applyFill="1" applyBorder="1" applyAlignment="1">
      <alignment horizontal="center" vertical="center"/>
    </xf>
    <xf numFmtId="4" fontId="20" fillId="57" borderId="18" xfId="126" applyNumberFormat="1" applyFont="1" applyFill="1" applyBorder="1" applyAlignment="1">
      <alignment horizontal="center" vertical="center"/>
    </xf>
    <xf numFmtId="4" fontId="18" fillId="0" borderId="18" xfId="126" applyNumberFormat="1" applyFont="1" applyFill="1" applyBorder="1" applyAlignment="1">
      <alignment horizontal="center" vertical="center"/>
    </xf>
    <xf numFmtId="4" fontId="20" fillId="0" borderId="18" xfId="126" applyNumberFormat="1" applyFont="1" applyFill="1" applyBorder="1" applyAlignment="1">
      <alignment horizontal="right" vertical="center"/>
    </xf>
    <xf numFmtId="4" fontId="61" fillId="56" borderId="18" xfId="126" applyNumberFormat="1" applyFont="1" applyFill="1" applyBorder="1" applyAlignment="1">
      <alignment horizontal="center" vertical="center"/>
    </xf>
    <xf numFmtId="0" fontId="18" fillId="0" borderId="0" xfId="126" applyFont="1" applyFill="1" applyBorder="1" applyAlignment="1">
      <alignment horizontal="center" vertical="center"/>
    </xf>
    <xf numFmtId="0" fontId="22" fillId="0" borderId="0" xfId="129" applyFont="1" applyFill="1" applyAlignment="1">
      <alignment horizontal="justify" vertical="top" wrapText="1"/>
    </xf>
    <xf numFmtId="1" fontId="22" fillId="0" borderId="0" xfId="129" applyNumberFormat="1" applyFont="1" applyFill="1" applyAlignment="1">
      <alignment horizontal="justify" vertical="top" wrapText="1"/>
    </xf>
    <xf numFmtId="0" fontId="62" fillId="58" borderId="19" xfId="0" applyFont="1" applyFill="1" applyBorder="1" applyAlignment="1">
      <alignment horizontal="center" vertical="center" wrapText="1"/>
    </xf>
    <xf numFmtId="0" fontId="62" fillId="58" borderId="20" xfId="0" applyFont="1" applyFill="1" applyBorder="1" applyAlignment="1">
      <alignment horizontal="center" vertical="center" wrapText="1"/>
    </xf>
    <xf numFmtId="0" fontId="62" fillId="59" borderId="20" xfId="0" applyFont="1" applyFill="1" applyBorder="1" applyAlignment="1">
      <alignment horizontal="center" vertical="center" wrapText="1"/>
    </xf>
    <xf numFmtId="0" fontId="62" fillId="60" borderId="20" xfId="0" applyFont="1" applyFill="1" applyBorder="1" applyAlignment="1">
      <alignment horizontal="center" vertical="center" wrapText="1"/>
    </xf>
    <xf numFmtId="0" fontId="62" fillId="61" borderId="20" xfId="0" applyFont="1" applyFill="1" applyBorder="1" applyAlignment="1">
      <alignment horizontal="center" vertical="center" wrapText="1"/>
    </xf>
    <xf numFmtId="0" fontId="62" fillId="58" borderId="21" xfId="0" applyFont="1" applyFill="1" applyBorder="1" applyAlignment="1">
      <alignment horizontal="center" vertical="center" wrapText="1"/>
    </xf>
    <xf numFmtId="0" fontId="62" fillId="58" borderId="22" xfId="0" applyFont="1" applyFill="1" applyBorder="1" applyAlignment="1">
      <alignment horizontal="center" vertical="center" wrapText="1"/>
    </xf>
    <xf numFmtId="0" fontId="62" fillId="59" borderId="21" xfId="0" applyFont="1" applyFill="1" applyBorder="1" applyAlignment="1">
      <alignment horizontal="center" vertical="center" wrapText="1"/>
    </xf>
    <xf numFmtId="0" fontId="62" fillId="59" borderId="22" xfId="0" applyFont="1" applyFill="1" applyBorder="1" applyAlignment="1">
      <alignment horizontal="center" vertical="center" wrapText="1"/>
    </xf>
    <xf numFmtId="0" fontId="62" fillId="60" borderId="21" xfId="0" applyFont="1" applyFill="1" applyBorder="1" applyAlignment="1">
      <alignment horizontal="center" vertical="center" wrapText="1"/>
    </xf>
    <xf numFmtId="0" fontId="62" fillId="60" borderId="22" xfId="0" applyFont="1" applyFill="1" applyBorder="1" applyAlignment="1">
      <alignment horizontal="center" vertical="center" wrapText="1"/>
    </xf>
    <xf numFmtId="0" fontId="62" fillId="61" borderId="21" xfId="0" applyFont="1" applyFill="1" applyBorder="1" applyAlignment="1">
      <alignment horizontal="center" vertical="center" wrapText="1"/>
    </xf>
    <xf numFmtId="0" fontId="62" fillId="61" borderId="22" xfId="0" applyFont="1" applyFill="1" applyBorder="1" applyAlignment="1">
      <alignment horizontal="center" vertical="center" wrapText="1"/>
    </xf>
    <xf numFmtId="0" fontId="62" fillId="61" borderId="23" xfId="0" applyFont="1" applyFill="1" applyBorder="1" applyAlignment="1">
      <alignment horizontal="center" vertical="center" wrapText="1"/>
    </xf>
    <xf numFmtId="0" fontId="62" fillId="60" borderId="23" xfId="0" applyFont="1" applyFill="1" applyBorder="1" applyAlignment="1">
      <alignment horizontal="center" vertical="center" wrapText="1"/>
    </xf>
    <xf numFmtId="0" fontId="62" fillId="59" borderId="23" xfId="0" applyFont="1" applyFill="1" applyBorder="1" applyAlignment="1">
      <alignment horizontal="center" vertical="center" wrapText="1"/>
    </xf>
    <xf numFmtId="0" fontId="62" fillId="56" borderId="24" xfId="0" applyFont="1" applyFill="1" applyBorder="1" applyAlignment="1">
      <alignment vertical="center" wrapText="1"/>
    </xf>
    <xf numFmtId="0" fontId="63" fillId="56" borderId="25" xfId="0" applyFont="1" applyFill="1" applyBorder="1" applyAlignment="1">
      <alignment vertical="center" wrapText="1"/>
    </xf>
    <xf numFmtId="0" fontId="60" fillId="56" borderId="26" xfId="126" applyFont="1" applyFill="1" applyBorder="1" applyAlignment="1">
      <alignment horizontal="center" vertical="center" wrapText="1"/>
    </xf>
    <xf numFmtId="0" fontId="60" fillId="56" borderId="27" xfId="127" applyFont="1" applyFill="1" applyBorder="1" applyAlignment="1">
      <alignment horizontal="center" vertical="center" wrapText="1"/>
      <protection/>
    </xf>
    <xf numFmtId="3" fontId="18" fillId="0" borderId="28" xfId="126" applyNumberFormat="1" applyFont="1" applyBorder="1" applyAlignment="1">
      <alignment horizontal="left" vertical="center" wrapText="1" indent="2"/>
    </xf>
    <xf numFmtId="3" fontId="18" fillId="0" borderId="29" xfId="126" applyNumberFormat="1" applyFont="1" applyBorder="1" applyAlignment="1">
      <alignment horizontal="left" vertical="center" wrapText="1"/>
    </xf>
    <xf numFmtId="0" fontId="60" fillId="56" borderId="30" xfId="127" applyFont="1" applyFill="1" applyBorder="1" applyAlignment="1">
      <alignment horizontal="center" vertical="center" wrapText="1"/>
      <protection/>
    </xf>
    <xf numFmtId="0" fontId="60" fillId="56" borderId="31" xfId="126" applyFont="1" applyFill="1" applyBorder="1" applyAlignment="1">
      <alignment horizontal="center" vertical="center" wrapText="1"/>
    </xf>
    <xf numFmtId="0" fontId="60" fillId="56" borderId="29" xfId="126" applyFont="1" applyFill="1" applyBorder="1" applyAlignment="1">
      <alignment horizontal="center" vertical="center" wrapText="1"/>
    </xf>
    <xf numFmtId="0" fontId="60" fillId="56" borderId="32" xfId="127" applyFont="1" applyFill="1" applyBorder="1" applyAlignment="1">
      <alignment horizontal="center" vertical="center" wrapText="1"/>
      <protection/>
    </xf>
    <xf numFmtId="0" fontId="60" fillId="56" borderId="28" xfId="127" applyFont="1" applyFill="1" applyBorder="1" applyAlignment="1">
      <alignment horizontal="center" vertical="center" wrapText="1"/>
      <protection/>
    </xf>
    <xf numFmtId="39" fontId="20" fillId="0" borderId="18" xfId="116" applyNumberFormat="1" applyFont="1" applyFill="1" applyBorder="1" applyAlignment="1">
      <alignment horizontal="right" vertical="center"/>
    </xf>
    <xf numFmtId="39" fontId="20" fillId="0" borderId="18" xfId="116" applyNumberFormat="1" applyFont="1" applyBorder="1" applyAlignment="1">
      <alignment vertical="center"/>
    </xf>
    <xf numFmtId="0" fontId="60" fillId="56" borderId="33" xfId="126" applyFont="1" applyFill="1" applyBorder="1" applyAlignment="1">
      <alignment horizontal="center" vertical="center" wrapText="1"/>
    </xf>
    <xf numFmtId="3" fontId="18" fillId="0" borderId="26" xfId="126" applyNumberFormat="1" applyFont="1" applyBorder="1" applyAlignment="1">
      <alignment horizontal="left" vertical="center" wrapText="1" indent="2"/>
    </xf>
    <xf numFmtId="4" fontId="20" fillId="0" borderId="27" xfId="126" applyNumberFormat="1" applyFont="1" applyFill="1" applyBorder="1" applyAlignment="1">
      <alignment horizontal="right" vertical="center"/>
    </xf>
    <xf numFmtId="4" fontId="20" fillId="0" borderId="27" xfId="126" applyNumberFormat="1" applyFont="1" applyBorder="1" applyAlignment="1">
      <alignment vertical="center"/>
    </xf>
    <xf numFmtId="4" fontId="20" fillId="0" borderId="18" xfId="126" applyNumberFormat="1" applyFont="1" applyBorder="1" applyAlignment="1">
      <alignment vertical="center"/>
    </xf>
    <xf numFmtId="4" fontId="20" fillId="54" borderId="18" xfId="126" applyNumberFormat="1" applyFont="1" applyFill="1" applyBorder="1" applyAlignment="1">
      <alignment horizontal="right" vertical="center"/>
    </xf>
    <xf numFmtId="4" fontId="20" fillId="54" borderId="18" xfId="126" applyNumberFormat="1" applyFont="1" applyFill="1" applyBorder="1" applyAlignment="1">
      <alignment vertical="center"/>
    </xf>
    <xf numFmtId="4" fontId="20" fillId="0" borderId="28" xfId="126" applyNumberFormat="1" applyFont="1" applyBorder="1" applyAlignment="1">
      <alignment horizontal="center" vertical="center"/>
    </xf>
    <xf numFmtId="4" fontId="20" fillId="0" borderId="30" xfId="126" applyNumberFormat="1" applyFont="1" applyBorder="1" applyAlignment="1">
      <alignment horizontal="center" vertical="center"/>
    </xf>
    <xf numFmtId="4" fontId="20" fillId="0" borderId="30" xfId="126" applyNumberFormat="1" applyFont="1" applyFill="1" applyBorder="1" applyAlignment="1">
      <alignment horizontal="center" vertical="center"/>
    </xf>
    <xf numFmtId="4" fontId="62" fillId="56" borderId="34" xfId="0" applyNumberFormat="1" applyFont="1" applyFill="1" applyBorder="1" applyAlignment="1">
      <alignment vertical="center" wrapText="1"/>
    </xf>
    <xf numFmtId="4" fontId="62" fillId="56" borderId="35" xfId="0" applyNumberFormat="1" applyFont="1" applyFill="1" applyBorder="1" applyAlignment="1">
      <alignment horizontal="center" vertical="center" wrapText="1"/>
    </xf>
    <xf numFmtId="4" fontId="3" fillId="0" borderId="0" xfId="122" applyNumberFormat="1" applyFont="1" applyFill="1" applyAlignment="1">
      <alignment horizontal="justify" vertical="top" wrapText="1"/>
    </xf>
    <xf numFmtId="4" fontId="64" fillId="56" borderId="36" xfId="129" applyNumberFormat="1" applyFont="1" applyFill="1" applyBorder="1" applyAlignment="1">
      <alignment horizontal="justify" vertical="top" wrapText="1"/>
    </xf>
    <xf numFmtId="4" fontId="64" fillId="56" borderId="37" xfId="129" applyNumberFormat="1" applyFont="1" applyFill="1" applyBorder="1" applyAlignment="1">
      <alignment horizontal="center" vertical="top" wrapText="1"/>
    </xf>
    <xf numFmtId="4" fontId="65" fillId="56" borderId="37" xfId="129" applyNumberFormat="1" applyFont="1" applyFill="1" applyBorder="1" applyAlignment="1">
      <alignment horizontal="justify" vertical="top" wrapText="1"/>
    </xf>
    <xf numFmtId="4" fontId="3" fillId="0" borderId="0" xfId="129" applyNumberFormat="1" applyFont="1" applyFill="1" applyAlignment="1">
      <alignment horizontal="justify" vertical="top" wrapText="1"/>
    </xf>
    <xf numFmtId="0" fontId="22" fillId="0" borderId="38" xfId="129" applyFont="1" applyFill="1" applyBorder="1" applyAlignment="1">
      <alignment horizontal="center" vertical="center" wrapText="1"/>
    </xf>
    <xf numFmtId="1" fontId="22" fillId="0" borderId="38" xfId="129" applyNumberFormat="1" applyFont="1" applyFill="1" applyBorder="1" applyAlignment="1">
      <alignment horizontal="center" vertical="center" wrapText="1"/>
    </xf>
    <xf numFmtId="9" fontId="22" fillId="0" borderId="38" xfId="129" applyNumberFormat="1" applyFont="1" applyFill="1" applyBorder="1" applyAlignment="1">
      <alignment horizontal="center" vertical="center" wrapText="1"/>
    </xf>
    <xf numFmtId="0" fontId="22" fillId="0" borderId="39" xfId="129" applyFont="1" applyFill="1" applyBorder="1" applyAlignment="1">
      <alignment horizontal="center" vertical="center" wrapText="1"/>
    </xf>
    <xf numFmtId="0" fontId="62" fillId="58" borderId="40" xfId="0" applyFont="1" applyFill="1" applyBorder="1" applyAlignment="1">
      <alignment horizontal="center" vertical="center" wrapText="1"/>
    </xf>
    <xf numFmtId="0" fontId="62" fillId="58" borderId="41" xfId="0" applyFont="1" applyFill="1" applyBorder="1" applyAlignment="1">
      <alignment horizontal="center" vertical="center" wrapText="1"/>
    </xf>
    <xf numFmtId="0" fontId="22" fillId="0" borderId="42" xfId="129" applyFont="1" applyFill="1" applyBorder="1" applyAlignment="1">
      <alignment horizontal="center" vertical="center" wrapText="1"/>
    </xf>
    <xf numFmtId="1" fontId="22" fillId="0" borderId="43" xfId="129" applyNumberFormat="1" applyFont="1" applyFill="1" applyBorder="1" applyAlignment="1">
      <alignment horizontal="center" vertical="center" wrapText="1"/>
    </xf>
    <xf numFmtId="0" fontId="22" fillId="0" borderId="43" xfId="129" applyFont="1" applyFill="1" applyBorder="1" applyAlignment="1">
      <alignment horizontal="center" vertical="center" wrapText="1"/>
    </xf>
    <xf numFmtId="4" fontId="65" fillId="56" borderId="44" xfId="129" applyNumberFormat="1" applyFont="1" applyFill="1" applyBorder="1" applyAlignment="1">
      <alignment horizontal="justify" vertical="top" wrapText="1"/>
    </xf>
    <xf numFmtId="4" fontId="64" fillId="56" borderId="45" xfId="129" applyNumberFormat="1" applyFont="1" applyFill="1" applyBorder="1" applyAlignment="1">
      <alignment horizontal="center" vertical="top" wrapText="1"/>
    </xf>
    <xf numFmtId="0" fontId="22" fillId="0" borderId="38" xfId="122" applyFont="1" applyFill="1" applyBorder="1" applyAlignment="1">
      <alignment horizontal="center" vertical="center" wrapText="1"/>
    </xf>
    <xf numFmtId="0" fontId="22" fillId="0" borderId="46" xfId="122" applyFont="1" applyFill="1" applyBorder="1" applyAlignment="1">
      <alignment horizontal="center" vertical="center" wrapText="1"/>
    </xf>
    <xf numFmtId="9" fontId="22" fillId="0" borderId="38" xfId="122" applyNumberFormat="1" applyFont="1" applyFill="1" applyBorder="1" applyAlignment="1">
      <alignment horizontal="center" vertical="center" wrapText="1"/>
    </xf>
    <xf numFmtId="0" fontId="62" fillId="60" borderId="47" xfId="0" applyFont="1" applyFill="1" applyBorder="1" applyAlignment="1">
      <alignment horizontal="center" vertical="center" wrapText="1"/>
    </xf>
    <xf numFmtId="0" fontId="22" fillId="0" borderId="48" xfId="122" applyFont="1" applyFill="1" applyBorder="1" applyAlignment="1">
      <alignment horizontal="center" vertical="center" wrapText="1"/>
    </xf>
    <xf numFmtId="0" fontId="22" fillId="0" borderId="39" xfId="122" applyFont="1" applyFill="1" applyBorder="1" applyAlignment="1">
      <alignment horizontal="center" vertical="center" wrapText="1"/>
    </xf>
    <xf numFmtId="0" fontId="22" fillId="0" borderId="42" xfId="122" applyFont="1" applyFill="1" applyBorder="1" applyAlignment="1">
      <alignment horizontal="center" vertical="center" wrapText="1"/>
    </xf>
    <xf numFmtId="0" fontId="62" fillId="61" borderId="47" xfId="0" applyFont="1" applyFill="1" applyBorder="1" applyAlignment="1">
      <alignment horizontal="center" vertical="center" wrapText="1"/>
    </xf>
    <xf numFmtId="0" fontId="22" fillId="0" borderId="43" xfId="122" applyFont="1" applyFill="1" applyBorder="1" applyAlignment="1">
      <alignment horizontal="center" vertical="center" wrapText="1"/>
    </xf>
    <xf numFmtId="4" fontId="65" fillId="56" borderId="35" xfId="122" applyNumberFormat="1" applyFont="1" applyFill="1" applyBorder="1" applyAlignment="1">
      <alignment horizontal="justify" vertical="top" wrapText="1"/>
    </xf>
    <xf numFmtId="0" fontId="62" fillId="59" borderId="47" xfId="0" applyFont="1" applyFill="1" applyBorder="1" applyAlignment="1">
      <alignment horizontal="center" vertical="center" wrapText="1"/>
    </xf>
    <xf numFmtId="0" fontId="65" fillId="56" borderId="49" xfId="122" applyFont="1" applyFill="1" applyBorder="1" applyAlignment="1">
      <alignment horizontal="center" vertical="center" wrapText="1"/>
    </xf>
    <xf numFmtId="9" fontId="22" fillId="0" borderId="42" xfId="122" applyNumberFormat="1" applyFont="1" applyFill="1" applyBorder="1" applyAlignment="1">
      <alignment horizontal="center" vertical="center" wrapText="1"/>
    </xf>
    <xf numFmtId="1" fontId="22" fillId="0" borderId="50" xfId="129" applyNumberFormat="1" applyFont="1" applyFill="1" applyBorder="1" applyAlignment="1">
      <alignment horizontal="justify" vertical="top" wrapText="1"/>
    </xf>
    <xf numFmtId="1" fontId="22" fillId="0" borderId="38" xfId="129" applyNumberFormat="1" applyFont="1" applyFill="1" applyBorder="1" applyAlignment="1">
      <alignment horizontal="justify" vertical="top" wrapText="1"/>
    </xf>
    <xf numFmtId="1" fontId="22" fillId="0" borderId="51" xfId="129" applyNumberFormat="1" applyFont="1" applyFill="1" applyBorder="1" applyAlignment="1">
      <alignment horizontal="justify" vertical="top" wrapText="1"/>
    </xf>
    <xf numFmtId="1" fontId="22" fillId="0" borderId="39" xfId="129" applyNumberFormat="1" applyFont="1" applyFill="1" applyBorder="1" applyAlignment="1">
      <alignment horizontal="justify" vertical="top" wrapText="1"/>
    </xf>
    <xf numFmtId="1" fontId="22" fillId="0" borderId="39" xfId="129" applyNumberFormat="1" applyFont="1" applyFill="1" applyBorder="1" applyAlignment="1">
      <alignment horizontal="center" vertical="center" wrapText="1"/>
    </xf>
    <xf numFmtId="9" fontId="22" fillId="0" borderId="39" xfId="129" applyNumberFormat="1" applyFont="1" applyFill="1" applyBorder="1" applyAlignment="1">
      <alignment horizontal="center" vertical="center" wrapText="1"/>
    </xf>
    <xf numFmtId="0" fontId="66" fillId="56" borderId="34" xfId="129" applyFont="1" applyFill="1" applyBorder="1" applyAlignment="1">
      <alignment horizontal="justify" vertical="top" wrapText="1"/>
    </xf>
    <xf numFmtId="1" fontId="63" fillId="56" borderId="25" xfId="129" applyNumberFormat="1" applyFont="1" applyFill="1" applyBorder="1" applyAlignment="1">
      <alignment horizontal="center" vertical="top" wrapText="1"/>
    </xf>
    <xf numFmtId="1" fontId="22" fillId="0" borderId="52" xfId="129" applyNumberFormat="1" applyFont="1" applyFill="1" applyBorder="1" applyAlignment="1">
      <alignment horizontal="justify" vertical="top" wrapText="1"/>
    </xf>
    <xf numFmtId="1" fontId="22" fillId="0" borderId="43" xfId="129" applyNumberFormat="1" applyFont="1" applyFill="1" applyBorder="1" applyAlignment="1">
      <alignment horizontal="justify" vertical="top" wrapText="1"/>
    </xf>
    <xf numFmtId="1" fontId="22" fillId="0" borderId="42" xfId="129" applyNumberFormat="1" applyFont="1" applyFill="1" applyBorder="1" applyAlignment="1">
      <alignment horizontal="center" vertical="center" wrapText="1"/>
    </xf>
    <xf numFmtId="9" fontId="22" fillId="0" borderId="42" xfId="129" applyNumberFormat="1" applyFont="1" applyFill="1" applyBorder="1" applyAlignment="1">
      <alignment horizontal="center" vertical="center" wrapText="1"/>
    </xf>
    <xf numFmtId="0" fontId="66" fillId="56" borderId="35" xfId="129" applyFont="1" applyFill="1" applyBorder="1" applyAlignment="1">
      <alignment horizontal="justify" vertical="top" wrapText="1"/>
    </xf>
    <xf numFmtId="0" fontId="66" fillId="0" borderId="0" xfId="129" applyFont="1" applyFill="1" applyBorder="1" applyAlignment="1">
      <alignment horizontal="justify" vertical="top" wrapText="1"/>
    </xf>
    <xf numFmtId="1" fontId="63" fillId="0" borderId="0" xfId="129" applyNumberFormat="1" applyFont="1" applyFill="1" applyBorder="1" applyAlignment="1">
      <alignment horizontal="center" vertical="top" wrapText="1"/>
    </xf>
    <xf numFmtId="9" fontId="22" fillId="0" borderId="39" xfId="122" applyNumberFormat="1" applyFont="1" applyFill="1" applyBorder="1" applyAlignment="1">
      <alignment horizontal="center" vertical="center" wrapText="1"/>
    </xf>
    <xf numFmtId="0" fontId="22" fillId="0" borderId="53" xfId="122" applyFont="1" applyFill="1" applyBorder="1" applyAlignment="1">
      <alignment horizontal="center" vertical="center" wrapText="1"/>
    </xf>
    <xf numFmtId="0" fontId="22" fillId="0" borderId="52" xfId="122" applyFont="1" applyFill="1" applyBorder="1" applyAlignment="1">
      <alignment horizontal="center" vertical="center" wrapText="1"/>
    </xf>
    <xf numFmtId="0" fontId="18" fillId="55" borderId="0" xfId="126" applyFont="1" applyFill="1" applyBorder="1" applyAlignment="1">
      <alignment horizontal="center"/>
    </xf>
    <xf numFmtId="0" fontId="62" fillId="56" borderId="54" xfId="0" applyFont="1" applyFill="1" applyBorder="1" applyAlignment="1">
      <alignment horizontal="center" vertical="center" wrapText="1"/>
    </xf>
    <xf numFmtId="0" fontId="62" fillId="56" borderId="35" xfId="0" applyFont="1" applyFill="1" applyBorder="1" applyAlignment="1">
      <alignment horizontal="center" vertical="center" wrapText="1"/>
    </xf>
    <xf numFmtId="0" fontId="18" fillId="0" borderId="35" xfId="126" applyFont="1" applyFill="1" applyBorder="1" applyAlignment="1">
      <alignment horizontal="center"/>
    </xf>
    <xf numFmtId="0" fontId="62" fillId="56" borderId="55" xfId="0" applyFont="1" applyFill="1" applyBorder="1" applyAlignment="1">
      <alignment horizontal="center" vertical="center" wrapText="1"/>
    </xf>
    <xf numFmtId="0" fontId="62" fillId="56" borderId="56" xfId="0" applyFont="1" applyFill="1" applyBorder="1" applyAlignment="1">
      <alignment vertical="center" wrapText="1"/>
    </xf>
    <xf numFmtId="0" fontId="62" fillId="56" borderId="0" xfId="0" applyFont="1" applyFill="1" applyBorder="1" applyAlignment="1">
      <alignment vertical="center" wrapText="1"/>
    </xf>
    <xf numFmtId="0" fontId="62" fillId="56" borderId="34" xfId="0" applyFont="1" applyFill="1" applyBorder="1" applyAlignment="1">
      <alignment vertical="center" wrapText="1"/>
    </xf>
    <xf numFmtId="0" fontId="62" fillId="56" borderId="35" xfId="0" applyFont="1" applyFill="1" applyBorder="1" applyAlignment="1">
      <alignment vertical="center" wrapText="1"/>
    </xf>
    <xf numFmtId="0" fontId="62" fillId="56" borderId="25" xfId="0" applyFont="1" applyFill="1" applyBorder="1" applyAlignment="1">
      <alignment vertical="center" wrapText="1"/>
    </xf>
    <xf numFmtId="4" fontId="21" fillId="0" borderId="0" xfId="116" applyNumberFormat="1" applyFont="1" applyFill="1" applyBorder="1" applyAlignment="1">
      <alignment horizontal="center" vertical="center" wrapText="1"/>
    </xf>
    <xf numFmtId="4" fontId="18" fillId="0" borderId="0" xfId="116" applyNumberFormat="1" applyFont="1" applyFill="1" applyBorder="1" applyAlignment="1">
      <alignment horizontal="center" vertical="center" wrapText="1"/>
    </xf>
    <xf numFmtId="4" fontId="18" fillId="0" borderId="0" xfId="116" applyNumberFormat="1" applyFont="1" applyFill="1" applyBorder="1" applyAlignment="1">
      <alignment horizontal="center"/>
    </xf>
    <xf numFmtId="4" fontId="3" fillId="0" borderId="0" xfId="116" applyNumberFormat="1" applyFont="1" applyFill="1" applyAlignment="1">
      <alignment horizontal="justify" vertical="top" wrapText="1"/>
    </xf>
    <xf numFmtId="4" fontId="21" fillId="0" borderId="0" xfId="126" applyNumberFormat="1" applyFont="1" applyFill="1" applyBorder="1" applyAlignment="1">
      <alignment horizontal="center" vertical="center" wrapText="1"/>
    </xf>
    <xf numFmtId="4" fontId="18" fillId="0" borderId="0" xfId="126" applyNumberFormat="1" applyFont="1" applyFill="1" applyBorder="1" applyAlignment="1">
      <alignment horizontal="center" vertical="center" wrapText="1"/>
    </xf>
    <xf numFmtId="4" fontId="18" fillId="0" borderId="0" xfId="126" applyNumberFormat="1" applyFont="1" applyFill="1" applyBorder="1" applyAlignment="1">
      <alignment horizontal="center"/>
    </xf>
    <xf numFmtId="4" fontId="62" fillId="56" borderId="25" xfId="0" applyNumberFormat="1" applyFont="1" applyFill="1" applyBorder="1" applyAlignment="1">
      <alignment horizontal="center" vertical="center" wrapText="1"/>
    </xf>
    <xf numFmtId="0" fontId="62" fillId="56" borderId="57" xfId="0" applyFont="1" applyFill="1" applyBorder="1" applyAlignment="1">
      <alignment horizontal="center" vertical="center" wrapText="1"/>
    </xf>
    <xf numFmtId="0" fontId="67" fillId="0" borderId="38" xfId="0" applyFont="1" applyBorder="1" applyAlignment="1">
      <alignment horizontal="justify" vertical="top" wrapText="1"/>
    </xf>
    <xf numFmtId="0" fontId="68" fillId="0" borderId="38" xfId="0" applyFont="1" applyBorder="1" applyAlignment="1">
      <alignment horizontal="justify" vertical="top" wrapText="1"/>
    </xf>
    <xf numFmtId="0" fontId="67" fillId="62" borderId="38" xfId="0" applyFont="1" applyFill="1" applyBorder="1" applyAlignment="1">
      <alignment horizontal="justify" vertical="top" wrapText="1"/>
    </xf>
    <xf numFmtId="0" fontId="68" fillId="62" borderId="38" xfId="0" applyFont="1" applyFill="1" applyBorder="1" applyAlignment="1">
      <alignment horizontal="justify" vertical="top" wrapText="1"/>
    </xf>
    <xf numFmtId="0" fontId="67" fillId="0" borderId="38" xfId="0" applyFont="1" applyBorder="1" applyAlignment="1">
      <alignment vertical="top" wrapText="1"/>
    </xf>
    <xf numFmtId="0" fontId="68" fillId="0" borderId="38" xfId="0" applyFont="1" applyBorder="1" applyAlignment="1">
      <alignment vertical="top" wrapText="1"/>
    </xf>
    <xf numFmtId="0" fontId="68" fillId="0" borderId="39" xfId="0" applyFont="1" applyBorder="1" applyAlignment="1">
      <alignment horizontal="center" vertical="center" wrapText="1"/>
    </xf>
    <xf numFmtId="0" fontId="68" fillId="0" borderId="38" xfId="0" applyFont="1" applyFill="1" applyBorder="1" applyAlignment="1">
      <alignment horizontal="left" vertical="top" wrapText="1"/>
    </xf>
    <xf numFmtId="0" fontId="67" fillId="0" borderId="38" xfId="0" applyFont="1" applyFill="1" applyBorder="1" applyAlignment="1">
      <alignment horizontal="left" vertical="top" wrapText="1"/>
    </xf>
    <xf numFmtId="0" fontId="68" fillId="0" borderId="58" xfId="0" applyFont="1" applyBorder="1" applyAlignment="1">
      <alignment horizontal="center" vertical="center" wrapText="1"/>
    </xf>
    <xf numFmtId="0" fontId="65" fillId="56" borderId="34" xfId="122" applyFont="1" applyFill="1" applyBorder="1" applyAlignment="1">
      <alignment horizontal="center" vertical="center" wrapText="1"/>
    </xf>
    <xf numFmtId="0" fontId="65" fillId="56" borderId="59" xfId="122" applyFont="1" applyFill="1" applyBorder="1" applyAlignment="1">
      <alignment horizontal="center" vertical="center" wrapText="1"/>
    </xf>
    <xf numFmtId="0" fontId="68" fillId="0" borderId="60" xfId="0" applyFont="1" applyBorder="1" applyAlignment="1">
      <alignment horizontal="center" vertical="center" wrapText="1"/>
    </xf>
    <xf numFmtId="0" fontId="68" fillId="0" borderId="61" xfId="0" applyFont="1" applyBorder="1" applyAlignment="1">
      <alignment horizontal="center" vertical="center" wrapText="1"/>
    </xf>
    <xf numFmtId="4" fontId="63" fillId="56" borderId="24" xfId="0" applyNumberFormat="1" applyFont="1" applyFill="1" applyBorder="1" applyAlignment="1">
      <alignment horizontal="center" vertical="center" wrapText="1"/>
    </xf>
    <xf numFmtId="0" fontId="62" fillId="59" borderId="19" xfId="0" applyFont="1" applyFill="1" applyBorder="1" applyAlignment="1">
      <alignment horizontal="center" vertical="center" wrapText="1"/>
    </xf>
    <xf numFmtId="0" fontId="62" fillId="59" borderId="62" xfId="0" applyFont="1" applyFill="1" applyBorder="1" applyAlignment="1">
      <alignment horizontal="center" vertical="center" wrapText="1"/>
    </xf>
    <xf numFmtId="4" fontId="65" fillId="56" borderId="36" xfId="129" applyNumberFormat="1" applyFont="1" applyFill="1" applyBorder="1" applyAlignment="1">
      <alignment horizontal="justify" vertical="top" wrapText="1"/>
    </xf>
    <xf numFmtId="4" fontId="64" fillId="56" borderId="63" xfId="129" applyNumberFormat="1" applyFont="1" applyFill="1" applyBorder="1" applyAlignment="1">
      <alignment horizontal="center" vertical="top" wrapText="1"/>
    </xf>
    <xf numFmtId="4" fontId="62" fillId="60" borderId="20" xfId="0" applyNumberFormat="1" applyFont="1" applyFill="1" applyBorder="1" applyAlignment="1">
      <alignment horizontal="center" vertical="center" wrapText="1"/>
    </xf>
    <xf numFmtId="4" fontId="62" fillId="61" borderId="20" xfId="0" applyNumberFormat="1" applyFont="1" applyFill="1" applyBorder="1" applyAlignment="1">
      <alignment horizontal="center" vertical="center" wrapText="1"/>
    </xf>
    <xf numFmtId="0" fontId="68" fillId="0" borderId="58" xfId="0" applyFont="1" applyBorder="1" applyAlignment="1">
      <alignment horizontal="center" vertical="top" wrapText="1"/>
    </xf>
    <xf numFmtId="0" fontId="68" fillId="0" borderId="39" xfId="0" applyFont="1" applyBorder="1" applyAlignment="1">
      <alignment horizontal="center" vertical="top" wrapText="1"/>
    </xf>
    <xf numFmtId="0" fontId="68" fillId="0" borderId="60" xfId="0" applyFont="1" applyBorder="1" applyAlignment="1">
      <alignment horizontal="center" vertical="top" wrapText="1"/>
    </xf>
    <xf numFmtId="0" fontId="68" fillId="0" borderId="61" xfId="0" applyFont="1" applyBorder="1" applyAlignment="1">
      <alignment horizontal="center" vertical="top" wrapText="1"/>
    </xf>
    <xf numFmtId="4" fontId="65" fillId="56" borderId="34" xfId="122" applyNumberFormat="1" applyFont="1" applyFill="1" applyBorder="1" applyAlignment="1">
      <alignment horizontal="justify" vertical="top" wrapText="1"/>
    </xf>
    <xf numFmtId="0" fontId="67" fillId="0" borderId="38" xfId="0" applyFont="1" applyBorder="1" applyAlignment="1">
      <alignment horizontal="justify" vertical="center" wrapText="1"/>
    </xf>
    <xf numFmtId="0" fontId="68" fillId="0" borderId="38" xfId="0" applyFont="1" applyBorder="1" applyAlignment="1">
      <alignment horizontal="justify" vertical="center" wrapText="1"/>
    </xf>
    <xf numFmtId="0" fontId="67" fillId="0" borderId="38" xfId="0" applyFont="1" applyBorder="1" applyAlignment="1">
      <alignment vertical="center" wrapText="1"/>
    </xf>
    <xf numFmtId="0" fontId="68" fillId="0" borderId="38" xfId="0" applyFont="1" applyBorder="1" applyAlignment="1">
      <alignment vertical="center" wrapText="1"/>
    </xf>
    <xf numFmtId="4" fontId="64" fillId="56" borderId="38" xfId="129" applyNumberFormat="1" applyFont="1" applyFill="1" applyBorder="1" applyAlignment="1">
      <alignment horizontal="justify" vertical="top" wrapText="1"/>
    </xf>
    <xf numFmtId="4" fontId="64" fillId="56" borderId="58" xfId="129" applyNumberFormat="1" applyFont="1" applyFill="1" applyBorder="1" applyAlignment="1">
      <alignment horizontal="center" vertical="top" wrapText="1"/>
    </xf>
    <xf numFmtId="4" fontId="65" fillId="56" borderId="64" xfId="129" applyNumberFormat="1" applyFont="1" applyFill="1" applyBorder="1" applyAlignment="1">
      <alignment horizontal="justify" vertical="top" wrapText="1"/>
    </xf>
    <xf numFmtId="4" fontId="64" fillId="56" borderId="65" xfId="129" applyNumberFormat="1" applyFont="1" applyFill="1" applyBorder="1" applyAlignment="1">
      <alignment horizontal="center" vertical="top" wrapText="1"/>
    </xf>
    <xf numFmtId="4" fontId="65" fillId="56" borderId="66" xfId="129" applyNumberFormat="1" applyFont="1" applyFill="1" applyBorder="1" applyAlignment="1">
      <alignment horizontal="justify" vertical="top" wrapText="1"/>
    </xf>
    <xf numFmtId="0" fontId="23" fillId="0" borderId="42" xfId="124" applyFont="1" applyFill="1" applyBorder="1" applyAlignment="1">
      <alignment vertical="top" wrapText="1"/>
    </xf>
    <xf numFmtId="3" fontId="3" fillId="0" borderId="58" xfId="124" applyNumberFormat="1" applyFont="1" applyFill="1" applyBorder="1" applyAlignment="1">
      <alignment horizontal="center" vertical="center" wrapText="1"/>
    </xf>
    <xf numFmtId="0" fontId="23" fillId="0" borderId="42" xfId="124" applyFont="1" applyFill="1" applyBorder="1" applyAlignment="1">
      <alignment horizontal="justify" vertical="top" wrapText="1"/>
    </xf>
    <xf numFmtId="0" fontId="62" fillId="56" borderId="67" xfId="0" applyFont="1" applyFill="1" applyBorder="1" applyAlignment="1">
      <alignment vertical="center" wrapText="1"/>
    </xf>
    <xf numFmtId="0" fontId="62" fillId="56" borderId="68" xfId="0" applyFont="1" applyFill="1" applyBorder="1" applyAlignment="1">
      <alignment horizontal="center" vertical="center" wrapText="1"/>
    </xf>
    <xf numFmtId="0" fontId="65" fillId="56" borderId="69" xfId="129" applyFont="1" applyFill="1" applyBorder="1" applyAlignment="1">
      <alignment horizontal="justify" vertical="top" wrapText="1"/>
    </xf>
    <xf numFmtId="1" fontId="65" fillId="56" borderId="69" xfId="129" applyNumberFormat="1" applyFont="1" applyFill="1" applyBorder="1" applyAlignment="1">
      <alignment horizontal="center" vertical="top" wrapText="1"/>
    </xf>
    <xf numFmtId="1" fontId="63" fillId="56" borderId="69" xfId="129" applyNumberFormat="1" applyFont="1" applyFill="1" applyBorder="1" applyAlignment="1">
      <alignment horizontal="center" vertical="top" wrapText="1"/>
    </xf>
    <xf numFmtId="0" fontId="62" fillId="56" borderId="36" xfId="0" applyFont="1" applyFill="1" applyBorder="1" applyAlignment="1">
      <alignment vertical="top" wrapText="1"/>
    </xf>
    <xf numFmtId="0" fontId="62" fillId="56" borderId="37" xfId="0" applyFont="1" applyFill="1" applyBorder="1" applyAlignment="1">
      <alignment vertical="top" wrapText="1"/>
    </xf>
    <xf numFmtId="0" fontId="67" fillId="0" borderId="36" xfId="0" applyFont="1" applyBorder="1" applyAlignment="1">
      <alignment vertical="top" wrapText="1"/>
    </xf>
    <xf numFmtId="0" fontId="67" fillId="0" borderId="37" xfId="0" applyFont="1" applyBorder="1" applyAlignment="1">
      <alignment vertical="top" wrapText="1"/>
    </xf>
    <xf numFmtId="0" fontId="67" fillId="0" borderId="24" xfId="0" applyFont="1" applyBorder="1" applyAlignment="1">
      <alignment horizontal="left" vertical="top" wrapText="1"/>
    </xf>
    <xf numFmtId="0" fontId="67" fillId="0" borderId="36" xfId="0" applyFont="1" applyBorder="1" applyAlignment="1">
      <alignment horizontal="center" vertical="top" wrapText="1"/>
    </xf>
    <xf numFmtId="0" fontId="68" fillId="0" borderId="24" xfId="0" applyFont="1" applyBorder="1" applyAlignment="1">
      <alignment horizontal="left" vertical="top" wrapText="1"/>
    </xf>
    <xf numFmtId="0" fontId="68" fillId="0" borderId="36" xfId="0" applyFont="1" applyBorder="1" applyAlignment="1">
      <alignment horizontal="center" vertical="top" wrapText="1"/>
    </xf>
    <xf numFmtId="0" fontId="69" fillId="62" borderId="36" xfId="0" applyFont="1" applyFill="1" applyBorder="1" applyAlignment="1">
      <alignment vertical="top" wrapText="1"/>
    </xf>
    <xf numFmtId="0" fontId="69" fillId="62" borderId="37" xfId="0" applyFont="1" applyFill="1" applyBorder="1" applyAlignment="1">
      <alignment vertical="top" wrapText="1"/>
    </xf>
    <xf numFmtId="0" fontId="69" fillId="0" borderId="24" xfId="0" applyFont="1" applyBorder="1" applyAlignment="1">
      <alignment horizontal="left" vertical="top" wrapText="1"/>
    </xf>
    <xf numFmtId="0" fontId="70" fillId="0" borderId="24" xfId="0" applyFont="1" applyBorder="1" applyAlignment="1">
      <alignment horizontal="left" vertical="top" wrapText="1"/>
    </xf>
    <xf numFmtId="0" fontId="67" fillId="62" borderId="36" xfId="0" applyFont="1" applyFill="1" applyBorder="1" applyAlignment="1">
      <alignment vertical="top" wrapText="1"/>
    </xf>
    <xf numFmtId="0" fontId="67" fillId="62" borderId="37" xfId="0" applyFont="1" applyFill="1" applyBorder="1" applyAlignment="1">
      <alignment vertical="top" wrapText="1"/>
    </xf>
    <xf numFmtId="0" fontId="71" fillId="56" borderId="70" xfId="126" applyFont="1" applyFill="1" applyBorder="1" applyAlignment="1">
      <alignment horizontal="left" vertical="top" wrapText="1"/>
    </xf>
    <xf numFmtId="0" fontId="71" fillId="56" borderId="32" xfId="126" applyFont="1" applyFill="1" applyBorder="1" applyAlignment="1">
      <alignment horizontal="left" vertical="top" wrapText="1"/>
    </xf>
    <xf numFmtId="0" fontId="28" fillId="0" borderId="18" xfId="124" applyFont="1" applyFill="1" applyBorder="1" applyAlignment="1">
      <alignment horizontal="left" vertical="top" wrapText="1"/>
    </xf>
    <xf numFmtId="170" fontId="28" fillId="0" borderId="18" xfId="124" applyNumberFormat="1" applyFont="1" applyFill="1" applyBorder="1" applyAlignment="1">
      <alignment horizontal="center" vertical="top" wrapText="1"/>
    </xf>
    <xf numFmtId="0" fontId="29" fillId="0" borderId="18" xfId="124" applyFont="1" applyFill="1" applyBorder="1" applyAlignment="1">
      <alignment horizontal="left" vertical="top" wrapText="1"/>
    </xf>
    <xf numFmtId="170" fontId="29" fillId="0" borderId="18" xfId="124" applyNumberFormat="1" applyFont="1" applyFill="1" applyBorder="1" applyAlignment="1">
      <alignment vertical="top" wrapText="1"/>
    </xf>
    <xf numFmtId="170" fontId="24" fillId="0" borderId="18" xfId="129" applyNumberFormat="1" applyFont="1" applyFill="1" applyBorder="1" applyAlignment="1">
      <alignment horizontal="center" vertical="top" wrapText="1"/>
    </xf>
    <xf numFmtId="170" fontId="28" fillId="0" borderId="18" xfId="124" applyNumberFormat="1" applyFont="1" applyFill="1" applyBorder="1" applyAlignment="1">
      <alignment vertical="top" wrapText="1"/>
    </xf>
    <xf numFmtId="0" fontId="25" fillId="0" borderId="18" xfId="126" applyFont="1" applyFill="1" applyBorder="1" applyAlignment="1">
      <alignment horizontal="left" vertical="top" wrapText="1"/>
    </xf>
    <xf numFmtId="170" fontId="25" fillId="0" borderId="18" xfId="126" applyNumberFormat="1" applyFont="1" applyFill="1" applyBorder="1" applyAlignment="1">
      <alignment vertical="top" wrapText="1"/>
    </xf>
    <xf numFmtId="0" fontId="24" fillId="0" borderId="18" xfId="126" applyFont="1" applyFill="1" applyBorder="1" applyAlignment="1">
      <alignment horizontal="justify" vertical="top" wrapText="1"/>
    </xf>
    <xf numFmtId="170" fontId="24" fillId="0" borderId="18" xfId="126" applyNumberFormat="1" applyFont="1" applyFill="1" applyBorder="1" applyAlignment="1">
      <alignment vertical="top" wrapText="1"/>
    </xf>
    <xf numFmtId="0" fontId="68" fillId="0" borderId="39" xfId="0" applyFont="1" applyBorder="1" applyAlignment="1">
      <alignment horizontal="center" vertical="center" wrapText="1"/>
    </xf>
    <xf numFmtId="0" fontId="68" fillId="0" borderId="61" xfId="0" applyFont="1" applyBorder="1" applyAlignment="1">
      <alignment horizontal="center" vertical="center" wrapText="1"/>
    </xf>
    <xf numFmtId="0" fontId="68" fillId="0" borderId="60" xfId="0" applyFont="1" applyBorder="1" applyAlignment="1">
      <alignment horizontal="center" vertical="center" wrapText="1"/>
    </xf>
    <xf numFmtId="0" fontId="68" fillId="0" borderId="60" xfId="0" applyFont="1" applyBorder="1" applyAlignment="1">
      <alignment horizontal="center" vertical="top" wrapText="1"/>
    </xf>
    <xf numFmtId="0" fontId="68" fillId="0" borderId="60"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60" xfId="0" applyFont="1" applyBorder="1" applyAlignment="1">
      <alignment horizontal="center" vertical="top" wrapText="1"/>
    </xf>
    <xf numFmtId="3" fontId="20" fillId="0" borderId="28" xfId="126" applyNumberFormat="1" applyFont="1" applyBorder="1" applyAlignment="1">
      <alignment horizontal="center" vertical="center"/>
    </xf>
    <xf numFmtId="3" fontId="20" fillId="0" borderId="28" xfId="126" applyNumberFormat="1" applyFont="1" applyBorder="1" applyAlignment="1">
      <alignment horizontal="right" vertical="center"/>
    </xf>
    <xf numFmtId="0" fontId="62" fillId="63" borderId="23" xfId="0" applyFont="1" applyFill="1" applyBorder="1" applyAlignment="1">
      <alignment horizontal="center" vertical="center" wrapText="1"/>
    </xf>
    <xf numFmtId="4" fontId="62" fillId="63" borderId="20" xfId="0" applyNumberFormat="1" applyFont="1" applyFill="1" applyBorder="1" applyAlignment="1">
      <alignment horizontal="center" vertical="center" wrapText="1"/>
    </xf>
    <xf numFmtId="0" fontId="62" fillId="63" borderId="47" xfId="0" applyFont="1" applyFill="1" applyBorder="1" applyAlignment="1">
      <alignment horizontal="center" vertical="center" wrapText="1"/>
    </xf>
    <xf numFmtId="0" fontId="62" fillId="63" borderId="22" xfId="0" applyFont="1" applyFill="1" applyBorder="1" applyAlignment="1">
      <alignment horizontal="center" vertical="center" wrapText="1"/>
    </xf>
    <xf numFmtId="0" fontId="60" fillId="59" borderId="70" xfId="126" applyFont="1" applyFill="1" applyBorder="1" applyAlignment="1">
      <alignment horizontal="center" vertical="center" wrapText="1"/>
    </xf>
    <xf numFmtId="0" fontId="3" fillId="0" borderId="0" xfId="129" applyFont="1" applyFill="1" applyAlignment="1">
      <alignment horizontal="center" vertical="top" wrapText="1"/>
    </xf>
    <xf numFmtId="1" fontId="22" fillId="0" borderId="53" xfId="129" applyNumberFormat="1" applyFont="1" applyFill="1" applyBorder="1" applyAlignment="1">
      <alignment horizontal="center" vertical="top" wrapText="1"/>
    </xf>
    <xf numFmtId="1" fontId="22" fillId="0" borderId="42" xfId="129" applyNumberFormat="1" applyFont="1" applyFill="1" applyBorder="1" applyAlignment="1">
      <alignment horizontal="center" vertical="top" wrapText="1"/>
    </xf>
    <xf numFmtId="1" fontId="22" fillId="0" borderId="42" xfId="129" applyNumberFormat="1" applyFont="1" applyFill="1" applyBorder="1" applyAlignment="1" quotePrefix="1">
      <alignment horizontal="center" vertical="top" wrapText="1"/>
    </xf>
    <xf numFmtId="0" fontId="65" fillId="56" borderId="69" xfId="129" applyFont="1" applyFill="1" applyBorder="1" applyAlignment="1">
      <alignment horizontal="center" vertical="top" wrapText="1"/>
    </xf>
    <xf numFmtId="1" fontId="22" fillId="0" borderId="39" xfId="129" applyNumberFormat="1" applyFont="1" applyFill="1" applyBorder="1" applyAlignment="1" quotePrefix="1">
      <alignment horizontal="center" vertical="center" wrapText="1"/>
    </xf>
    <xf numFmtId="1" fontId="22" fillId="0" borderId="51" xfId="129" applyNumberFormat="1" applyFont="1" applyFill="1" applyBorder="1" applyAlignment="1">
      <alignment horizontal="center" vertical="top" wrapText="1"/>
    </xf>
    <xf numFmtId="1" fontId="22" fillId="0" borderId="39" xfId="129" applyNumberFormat="1" applyFont="1" applyFill="1" applyBorder="1" applyAlignment="1">
      <alignment horizontal="center" vertical="top" wrapText="1"/>
    </xf>
    <xf numFmtId="6" fontId="22" fillId="0" borderId="42" xfId="122" applyNumberFormat="1" applyFont="1" applyFill="1" applyBorder="1" applyAlignment="1">
      <alignment horizontal="center" vertical="center" wrapText="1"/>
    </xf>
    <xf numFmtId="1" fontId="22" fillId="0" borderId="50" xfId="129" applyNumberFormat="1" applyFont="1" applyFill="1" applyBorder="1" applyAlignment="1">
      <alignment horizontal="center" vertical="top" wrapText="1"/>
    </xf>
    <xf numFmtId="1" fontId="22" fillId="0" borderId="38" xfId="129" applyNumberFormat="1" applyFont="1" applyFill="1" applyBorder="1" applyAlignment="1">
      <alignment horizontal="center" vertical="top" wrapText="1"/>
    </xf>
    <xf numFmtId="1" fontId="22" fillId="0" borderId="38" xfId="129" applyNumberFormat="1" applyFont="1" applyFill="1" applyBorder="1" applyAlignment="1" quotePrefix="1">
      <alignment horizontal="center" vertical="top" wrapText="1"/>
    </xf>
    <xf numFmtId="0" fontId="68" fillId="0" borderId="61" xfId="0" applyFont="1" applyBorder="1" applyAlignment="1">
      <alignment horizontal="center" vertical="center" wrapText="1"/>
    </xf>
    <xf numFmtId="0" fontId="21" fillId="0" borderId="0" xfId="126" applyFont="1" applyFill="1" applyAlignment="1">
      <alignment/>
    </xf>
    <xf numFmtId="2" fontId="68" fillId="0" borderId="61" xfId="0" applyNumberFormat="1" applyFont="1" applyBorder="1" applyAlignment="1">
      <alignment horizontal="center" vertical="top" wrapText="1"/>
    </xf>
    <xf numFmtId="0" fontId="60" fillId="56" borderId="70" xfId="127" applyFont="1" applyFill="1" applyBorder="1" applyAlignment="1">
      <alignment horizontal="center" vertical="center" wrapText="1"/>
      <protection/>
    </xf>
    <xf numFmtId="4" fontId="20" fillId="0" borderId="70" xfId="126" applyNumberFormat="1" applyFont="1" applyFill="1" applyBorder="1" applyAlignment="1">
      <alignment horizontal="center" vertical="center"/>
    </xf>
    <xf numFmtId="3" fontId="20" fillId="0" borderId="32" xfId="126" applyNumberFormat="1" applyFont="1" applyBorder="1" applyAlignment="1">
      <alignment horizontal="right" vertical="center"/>
    </xf>
    <xf numFmtId="0" fontId="20" fillId="0" borderId="71" xfId="126" applyFont="1" applyBorder="1" applyAlignment="1">
      <alignment horizontal="left" vertical="center"/>
    </xf>
    <xf numFmtId="0" fontId="20" fillId="0" borderId="72" xfId="126" applyFont="1" applyBorder="1" applyAlignment="1">
      <alignment horizontal="left" vertical="center"/>
    </xf>
    <xf numFmtId="0" fontId="20" fillId="0" borderId="73" xfId="126" applyFont="1" applyBorder="1" applyAlignment="1">
      <alignment/>
    </xf>
    <xf numFmtId="0" fontId="20" fillId="0" borderId="74" xfId="126" applyFont="1" applyBorder="1" applyAlignment="1">
      <alignment/>
    </xf>
    <xf numFmtId="0" fontId="60" fillId="58" borderId="75" xfId="127" applyFont="1" applyFill="1" applyBorder="1" applyAlignment="1">
      <alignment horizontal="center" vertical="center" wrapText="1"/>
      <protection/>
    </xf>
    <xf numFmtId="0" fontId="60" fillId="58" borderId="76" xfId="127" applyFont="1" applyFill="1" applyBorder="1" applyAlignment="1">
      <alignment horizontal="center" vertical="center" wrapText="1"/>
      <protection/>
    </xf>
    <xf numFmtId="3" fontId="20" fillId="0" borderId="75" xfId="126" applyNumberFormat="1" applyFont="1" applyBorder="1" applyAlignment="1">
      <alignment horizontal="right" vertical="center"/>
    </xf>
    <xf numFmtId="4" fontId="20" fillId="0" borderId="76" xfId="126" applyNumberFormat="1" applyFont="1" applyFill="1" applyBorder="1" applyAlignment="1">
      <alignment horizontal="center" vertical="center"/>
    </xf>
    <xf numFmtId="0" fontId="20" fillId="0" borderId="77" xfId="126" applyFont="1" applyBorder="1" applyAlignment="1">
      <alignment/>
    </xf>
    <xf numFmtId="180" fontId="61" fillId="64" borderId="78" xfId="119" applyNumberFormat="1" applyFont="1" applyFill="1" applyBorder="1" applyAlignment="1">
      <alignment/>
    </xf>
    <xf numFmtId="180" fontId="20" fillId="0" borderId="0" xfId="119" applyNumberFormat="1" applyFont="1" applyAlignment="1">
      <alignment/>
    </xf>
    <xf numFmtId="3" fontId="18" fillId="0" borderId="28" xfId="126" applyNumberFormat="1" applyFont="1" applyBorder="1" applyAlignment="1">
      <alignment horizontal="center" vertical="center"/>
    </xf>
    <xf numFmtId="0" fontId="19" fillId="54" borderId="70" xfId="127" applyFont="1" applyFill="1" applyBorder="1" applyAlignment="1">
      <alignment horizontal="center" vertical="center" wrapText="1"/>
      <protection/>
    </xf>
    <xf numFmtId="4" fontId="20" fillId="57" borderId="70" xfId="126" applyNumberFormat="1" applyFont="1" applyFill="1" applyBorder="1" applyAlignment="1">
      <alignment horizontal="center" vertical="center"/>
    </xf>
    <xf numFmtId="4" fontId="61" fillId="56" borderId="70" xfId="126" applyNumberFormat="1" applyFont="1" applyFill="1" applyBorder="1" applyAlignment="1">
      <alignment horizontal="center" vertical="center"/>
    </xf>
    <xf numFmtId="4" fontId="20" fillId="0" borderId="79" xfId="126" applyNumberFormat="1" applyFont="1" applyFill="1" applyBorder="1" applyAlignment="1">
      <alignment horizontal="center" vertical="center"/>
    </xf>
    <xf numFmtId="4" fontId="20" fillId="57" borderId="79" xfId="126" applyNumberFormat="1" applyFont="1" applyFill="1" applyBorder="1" applyAlignment="1">
      <alignment horizontal="center" vertical="center"/>
    </xf>
    <xf numFmtId="4" fontId="61" fillId="56" borderId="80" xfId="126" applyNumberFormat="1" applyFont="1" applyFill="1" applyBorder="1" applyAlignment="1">
      <alignment horizontal="center" vertical="center"/>
    </xf>
    <xf numFmtId="0" fontId="72" fillId="54" borderId="18" xfId="127" applyFont="1" applyFill="1" applyBorder="1" applyAlignment="1">
      <alignment horizontal="center" vertical="center" wrapText="1"/>
      <protection/>
    </xf>
    <xf numFmtId="0" fontId="72" fillId="54" borderId="81" xfId="127" applyFont="1" applyFill="1" applyBorder="1" applyAlignment="1">
      <alignment horizontal="center" vertical="center" wrapText="1"/>
      <protection/>
    </xf>
    <xf numFmtId="0" fontId="60" fillId="56" borderId="82" xfId="127" applyFont="1" applyFill="1" applyBorder="1" applyAlignment="1">
      <alignment horizontal="center" vertical="center" wrapText="1"/>
      <protection/>
    </xf>
    <xf numFmtId="0" fontId="60" fillId="56" borderId="83" xfId="127" applyFont="1" applyFill="1" applyBorder="1" applyAlignment="1">
      <alignment horizontal="center" vertical="center" wrapText="1"/>
      <protection/>
    </xf>
    <xf numFmtId="0" fontId="60" fillId="58" borderId="84" xfId="127" applyFont="1" applyFill="1" applyBorder="1" applyAlignment="1">
      <alignment horizontal="center" vertical="center" wrapText="1"/>
      <protection/>
    </xf>
    <xf numFmtId="0" fontId="60" fillId="58" borderId="85" xfId="127" applyFont="1" applyFill="1" applyBorder="1" applyAlignment="1">
      <alignment horizontal="center" vertical="center" wrapText="1"/>
      <protection/>
    </xf>
    <xf numFmtId="0" fontId="60" fillId="56" borderId="86" xfId="127" applyFont="1" applyFill="1" applyBorder="1" applyAlignment="1">
      <alignment horizontal="center" vertical="center" wrapText="1"/>
      <protection/>
    </xf>
    <xf numFmtId="0" fontId="21" fillId="0" borderId="0" xfId="126" applyFont="1" applyFill="1" applyBorder="1" applyAlignment="1">
      <alignment horizontal="center" vertical="center" wrapText="1"/>
    </xf>
    <xf numFmtId="0" fontId="18" fillId="0" borderId="0" xfId="126" applyFont="1" applyFill="1" applyBorder="1" applyAlignment="1">
      <alignment horizontal="center" vertical="center" wrapText="1"/>
    </xf>
    <xf numFmtId="0" fontId="18" fillId="55" borderId="0" xfId="126" applyFont="1" applyFill="1" applyBorder="1" applyAlignment="1">
      <alignment horizontal="center" vertical="center"/>
    </xf>
    <xf numFmtId="0" fontId="18" fillId="0" borderId="0" xfId="126" applyFont="1" applyFill="1" applyBorder="1" applyAlignment="1">
      <alignment horizontal="center" vertical="center"/>
    </xf>
    <xf numFmtId="0" fontId="60" fillId="56" borderId="26" xfId="127" applyFont="1" applyFill="1" applyBorder="1" applyAlignment="1">
      <alignment horizontal="center" vertical="center" wrapText="1"/>
      <protection/>
    </xf>
    <xf numFmtId="0" fontId="68" fillId="0" borderId="60" xfId="0" applyFont="1" applyBorder="1" applyAlignment="1">
      <alignment horizontal="center" vertical="center" wrapText="1"/>
    </xf>
    <xf numFmtId="0" fontId="68" fillId="0" borderId="61" xfId="0" applyFont="1" applyBorder="1" applyAlignment="1">
      <alignment horizontal="center" vertical="center" wrapText="1"/>
    </xf>
    <xf numFmtId="0" fontId="68" fillId="0" borderId="39" xfId="0" applyFont="1" applyBorder="1" applyAlignment="1">
      <alignment horizontal="center" vertical="center" wrapText="1"/>
    </xf>
    <xf numFmtId="2" fontId="68" fillId="0" borderId="61" xfId="0" applyNumberFormat="1" applyFont="1" applyBorder="1" applyAlignment="1">
      <alignment horizontal="center" vertical="center" wrapText="1"/>
    </xf>
    <xf numFmtId="0" fontId="62" fillId="63" borderId="87" xfId="0" applyFont="1" applyFill="1" applyBorder="1" applyAlignment="1">
      <alignment horizontal="center" vertical="center" wrapText="1"/>
    </xf>
    <xf numFmtId="0" fontId="62" fillId="63" borderId="88" xfId="0" applyFont="1" applyFill="1" applyBorder="1" applyAlignment="1">
      <alignment horizontal="center" vertical="center" wrapText="1"/>
    </xf>
    <xf numFmtId="4" fontId="64" fillId="56" borderId="44" xfId="116" applyNumberFormat="1" applyFont="1" applyFill="1" applyBorder="1" applyAlignment="1">
      <alignment horizontal="center" vertical="top" wrapText="1"/>
    </xf>
    <xf numFmtId="4" fontId="64" fillId="56" borderId="37" xfId="116" applyNumberFormat="1" applyFont="1" applyFill="1" applyBorder="1" applyAlignment="1">
      <alignment horizontal="center" vertical="top" wrapText="1"/>
    </xf>
    <xf numFmtId="9" fontId="68" fillId="0" borderId="60" xfId="0" applyNumberFormat="1" applyFont="1" applyBorder="1" applyAlignment="1">
      <alignment horizontal="center" vertical="center" wrapText="1"/>
    </xf>
    <xf numFmtId="0" fontId="68" fillId="0" borderId="38" xfId="0" applyFont="1" applyBorder="1" applyAlignment="1">
      <alignment horizontal="center" vertical="center" wrapText="1"/>
    </xf>
    <xf numFmtId="0" fontId="68" fillId="0" borderId="58" xfId="0" applyFont="1" applyBorder="1" applyAlignment="1">
      <alignment horizontal="center" vertical="center" wrapText="1"/>
    </xf>
    <xf numFmtId="0" fontId="62" fillId="56" borderId="89" xfId="0" applyFont="1" applyFill="1" applyBorder="1" applyAlignment="1">
      <alignment horizontal="center" vertical="center" wrapText="1"/>
    </xf>
    <xf numFmtId="0" fontId="62" fillId="56" borderId="90" xfId="0" applyFont="1" applyFill="1" applyBorder="1" applyAlignment="1">
      <alignment horizontal="center" vertical="center" wrapText="1"/>
    </xf>
    <xf numFmtId="0" fontId="62" fillId="56" borderId="91" xfId="0" applyFont="1" applyFill="1" applyBorder="1" applyAlignment="1">
      <alignment horizontal="center" vertical="center" wrapText="1"/>
    </xf>
    <xf numFmtId="0" fontId="62" fillId="56" borderId="92" xfId="0" applyFont="1" applyFill="1" applyBorder="1" applyAlignment="1">
      <alignment horizontal="center" vertical="center" wrapText="1"/>
    </xf>
    <xf numFmtId="0" fontId="62" fillId="59" borderId="93" xfId="0" applyFont="1" applyFill="1" applyBorder="1" applyAlignment="1">
      <alignment horizontal="center" vertical="center" wrapText="1"/>
    </xf>
    <xf numFmtId="0" fontId="62" fillId="59" borderId="94" xfId="0" applyFont="1" applyFill="1" applyBorder="1" applyAlignment="1">
      <alignment horizontal="center" vertical="center" wrapText="1"/>
    </xf>
    <xf numFmtId="0" fontId="62" fillId="60" borderId="87" xfId="0" applyFont="1" applyFill="1" applyBorder="1" applyAlignment="1">
      <alignment horizontal="center" vertical="center" wrapText="1"/>
    </xf>
    <xf numFmtId="0" fontId="62" fillId="60" borderId="88" xfId="0" applyFont="1" applyFill="1" applyBorder="1" applyAlignment="1">
      <alignment horizontal="center" vertical="center" wrapText="1"/>
    </xf>
    <xf numFmtId="0" fontId="62" fillId="61" borderId="87" xfId="0" applyFont="1" applyFill="1" applyBorder="1" applyAlignment="1">
      <alignment horizontal="center" vertical="center" wrapText="1"/>
    </xf>
    <xf numFmtId="0" fontId="62" fillId="61" borderId="88" xfId="0" applyFont="1" applyFill="1" applyBorder="1" applyAlignment="1">
      <alignment horizontal="center" vertical="center" wrapText="1"/>
    </xf>
    <xf numFmtId="6" fontId="68" fillId="0" borderId="60" xfId="0" applyNumberFormat="1" applyFont="1" applyBorder="1" applyAlignment="1">
      <alignment horizontal="center" vertical="center" wrapText="1"/>
    </xf>
    <xf numFmtId="0" fontId="62" fillId="56" borderId="0" xfId="0" applyFont="1" applyFill="1" applyBorder="1" applyAlignment="1">
      <alignment horizontal="center" vertical="center" wrapText="1"/>
    </xf>
    <xf numFmtId="0" fontId="62" fillId="59" borderId="95" xfId="0" applyFont="1" applyFill="1" applyBorder="1" applyAlignment="1">
      <alignment horizontal="center" vertical="center" wrapText="1"/>
    </xf>
    <xf numFmtId="0" fontId="62" fillId="59" borderId="88" xfId="0" applyFont="1" applyFill="1" applyBorder="1" applyAlignment="1">
      <alignment horizontal="center" vertical="center" wrapText="1"/>
    </xf>
    <xf numFmtId="0" fontId="62" fillId="56" borderId="54" xfId="0" applyFont="1" applyFill="1" applyBorder="1" applyAlignment="1">
      <alignment horizontal="center" vertical="center" wrapText="1"/>
    </xf>
    <xf numFmtId="0" fontId="62" fillId="56" borderId="56" xfId="0" applyFont="1" applyFill="1" applyBorder="1" applyAlignment="1">
      <alignment horizontal="center" vertical="center" wrapText="1"/>
    </xf>
    <xf numFmtId="0" fontId="68" fillId="0" borderId="39" xfId="0" applyFont="1" applyBorder="1" applyAlignment="1">
      <alignment horizontal="center" vertical="top" wrapText="1"/>
    </xf>
    <xf numFmtId="0" fontId="68" fillId="0" borderId="61" xfId="0" applyFont="1" applyBorder="1" applyAlignment="1">
      <alignment horizontal="center" vertical="top" wrapText="1"/>
    </xf>
    <xf numFmtId="2" fontId="68" fillId="0" borderId="61" xfId="0" applyNumberFormat="1" applyFont="1" applyBorder="1" applyAlignment="1">
      <alignment horizontal="center" vertical="top" wrapText="1"/>
    </xf>
    <xf numFmtId="0" fontId="68" fillId="0" borderId="60" xfId="0" applyFont="1" applyBorder="1" applyAlignment="1">
      <alignment horizontal="center" vertical="top" wrapText="1"/>
    </xf>
    <xf numFmtId="6" fontId="68" fillId="0" borderId="39" xfId="0" applyNumberFormat="1" applyFont="1" applyBorder="1" applyAlignment="1">
      <alignment horizontal="center" vertical="top" wrapText="1"/>
    </xf>
    <xf numFmtId="0" fontId="68" fillId="0" borderId="58" xfId="0" applyFont="1" applyBorder="1" applyAlignment="1">
      <alignment horizontal="center" vertical="top" wrapText="1"/>
    </xf>
    <xf numFmtId="0" fontId="62" fillId="58" borderId="95" xfId="0" applyFont="1" applyFill="1" applyBorder="1" applyAlignment="1">
      <alignment horizontal="center" vertical="center" wrapText="1"/>
    </xf>
    <xf numFmtId="0" fontId="62" fillId="58" borderId="88" xfId="0" applyFont="1" applyFill="1" applyBorder="1" applyAlignment="1">
      <alignment horizontal="center" vertical="center" wrapText="1"/>
    </xf>
    <xf numFmtId="0" fontId="62" fillId="59" borderId="87" xfId="0" applyFont="1" applyFill="1" applyBorder="1" applyAlignment="1">
      <alignment horizontal="center" vertical="center" wrapText="1"/>
    </xf>
    <xf numFmtId="0" fontId="18" fillId="55" borderId="0" xfId="126" applyFont="1" applyFill="1" applyBorder="1" applyAlignment="1">
      <alignment horizontal="center"/>
    </xf>
    <xf numFmtId="0" fontId="18" fillId="0" borderId="0" xfId="126" applyFont="1" applyFill="1" applyBorder="1" applyAlignment="1">
      <alignment horizontal="center"/>
    </xf>
    <xf numFmtId="0" fontId="62" fillId="58" borderId="93" xfId="0" applyFont="1" applyFill="1" applyBorder="1" applyAlignment="1">
      <alignment horizontal="center" vertical="center" wrapText="1"/>
    </xf>
    <xf numFmtId="0" fontId="62" fillId="58" borderId="94" xfId="0" applyFont="1" applyFill="1" applyBorder="1" applyAlignment="1">
      <alignment horizontal="center" vertical="center" wrapText="1"/>
    </xf>
    <xf numFmtId="0" fontId="62" fillId="60" borderId="93" xfId="0" applyFont="1" applyFill="1" applyBorder="1" applyAlignment="1">
      <alignment horizontal="center" vertical="center" wrapText="1"/>
    </xf>
    <xf numFmtId="0" fontId="62" fillId="60" borderId="94" xfId="0" applyFont="1" applyFill="1" applyBorder="1" applyAlignment="1">
      <alignment horizontal="center" vertical="center" wrapText="1"/>
    </xf>
    <xf numFmtId="0" fontId="62" fillId="61" borderId="93" xfId="0" applyFont="1" applyFill="1" applyBorder="1" applyAlignment="1">
      <alignment horizontal="center" vertical="center" wrapText="1"/>
    </xf>
    <xf numFmtId="0" fontId="62" fillId="61" borderId="94" xfId="0" applyFont="1" applyFill="1" applyBorder="1" applyAlignment="1">
      <alignment horizontal="center" vertical="center" wrapText="1"/>
    </xf>
    <xf numFmtId="0" fontId="18" fillId="55" borderId="18" xfId="126" applyFont="1" applyFill="1" applyBorder="1" applyAlignment="1">
      <alignment horizontal="center" vertical="center" wrapText="1"/>
    </xf>
    <xf numFmtId="0" fontId="60" fillId="58" borderId="18" xfId="126" applyFont="1" applyFill="1" applyBorder="1" applyAlignment="1">
      <alignment horizontal="center"/>
    </xf>
    <xf numFmtId="0" fontId="19" fillId="54" borderId="18" xfId="126" applyFont="1" applyFill="1" applyBorder="1" applyAlignment="1">
      <alignment horizontal="center" vertical="center" wrapText="1"/>
    </xf>
    <xf numFmtId="0" fontId="60" fillId="59" borderId="18" xfId="126" applyFont="1" applyFill="1" applyBorder="1" applyAlignment="1">
      <alignment horizontal="center"/>
    </xf>
    <xf numFmtId="0" fontId="60" fillId="60" borderId="18" xfId="126" applyFont="1" applyFill="1" applyBorder="1" applyAlignment="1">
      <alignment horizontal="center"/>
    </xf>
    <xf numFmtId="0" fontId="60" fillId="61" borderId="18" xfId="126" applyFont="1" applyFill="1" applyBorder="1" applyAlignment="1">
      <alignment horizontal="center"/>
    </xf>
    <xf numFmtId="9" fontId="68" fillId="0" borderId="39" xfId="0" applyNumberFormat="1" applyFont="1" applyBorder="1" applyAlignment="1">
      <alignment horizontal="center" vertical="center" wrapText="1"/>
    </xf>
    <xf numFmtId="0" fontId="62" fillId="56" borderId="96" xfId="0" applyFont="1" applyFill="1" applyBorder="1" applyAlignment="1">
      <alignment horizontal="center" vertical="center" wrapText="1"/>
    </xf>
    <xf numFmtId="0" fontId="62" fillId="56" borderId="97" xfId="0" applyFont="1" applyFill="1" applyBorder="1" applyAlignment="1">
      <alignment horizontal="center" vertical="center" wrapText="1"/>
    </xf>
    <xf numFmtId="0" fontId="60" fillId="59" borderId="70" xfId="126" applyFont="1" applyFill="1" applyBorder="1" applyAlignment="1">
      <alignment horizontal="center"/>
    </xf>
    <xf numFmtId="0" fontId="60" fillId="59" borderId="98" xfId="126" applyFont="1" applyFill="1" applyBorder="1" applyAlignment="1">
      <alignment horizontal="center"/>
    </xf>
    <xf numFmtId="0" fontId="62" fillId="58" borderId="99" xfId="0" applyFont="1" applyFill="1" applyBorder="1" applyAlignment="1">
      <alignment horizontal="center" vertical="center" wrapText="1"/>
    </xf>
    <xf numFmtId="0" fontId="62" fillId="58" borderId="100" xfId="0" applyFont="1" applyFill="1" applyBorder="1" applyAlignment="1">
      <alignment horizontal="center" vertical="center" wrapText="1"/>
    </xf>
    <xf numFmtId="0" fontId="62" fillId="56" borderId="24" xfId="0" applyFont="1" applyFill="1" applyBorder="1" applyAlignment="1">
      <alignment horizontal="center" vertical="center" wrapText="1"/>
    </xf>
    <xf numFmtId="0" fontId="62" fillId="56" borderId="34" xfId="0" applyFont="1" applyFill="1" applyBorder="1" applyAlignment="1">
      <alignment horizontal="center" vertical="center" wrapText="1"/>
    </xf>
  </cellXfs>
  <cellStyles count="130">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Formato slips estándar" xfId="20"/>
    <cellStyle name="_Formato slips estándar_Adenda Grupo 2 COMP MC" xfId="21"/>
    <cellStyle name="_Formato slips estándar_Adenda Grupo 2 COMP MCano" xfId="22"/>
    <cellStyle name="_Formato slips estándar_Condiciones Complementarias TRDM" xfId="23"/>
    <cellStyle name="_Formato slips estándar_Condiciones Complementarias V7-1-10" xfId="24"/>
    <cellStyle name="_Formato slips estándar_SlipTecnico Grupo EEB - D&amp;O 6ene10" xfId="25"/>
    <cellStyle name="_Grupo 1 COMPL. V Adenda F" xfId="26"/>
    <cellStyle name="_Slip habilitantes DM (Secretaría)" xfId="27"/>
    <cellStyle name="_Slip habilitantes DM (Secretaría)_Adenda Grupo 2 COMP MC" xfId="28"/>
    <cellStyle name="_Slip habilitantes DM (Secretaría)_Adenda Grupo 2 COMP MCano" xfId="29"/>
    <cellStyle name="_Slip habilitantes DM (Secretaría)_Condiciones Complementarias TRDM" xfId="30"/>
    <cellStyle name="_Slip habilitantes DM (Secretaría)_Condiciones Complementarias V7-1-10" xfId="31"/>
    <cellStyle name="_Slip habilitantes DM (Secretaría)_SlipTecnico Grupo EEB - D&amp;O 6ene10" xfId="32"/>
    <cellStyle name="_SLIP RCSP NUEVAS CONDICIONES" xfId="33"/>
    <cellStyle name="_SLIP RCSP NUEVAS CONDICIONES_Adenda Grupo 2 COMP MC" xfId="34"/>
    <cellStyle name="_SLIP RCSP NUEVAS CONDICIONES_Adenda Grupo 2 COMP MCano" xfId="35"/>
    <cellStyle name="_SLIP RCSP NUEVAS CONDICIONES_Condiciones Complementarias TRDM" xfId="36"/>
    <cellStyle name="_SLIP RCSP NUEVAS CONDICIONES_Condiciones Complementarias V7-1-10" xfId="37"/>
    <cellStyle name="_SLIP RCSP NUEVAS CONDICIONES_SlipTecnico Grupo EEB - D&amp;O 6ene10" xfId="38"/>
    <cellStyle name="_Slips RCSP (habilitantes) Secretaría" xfId="39"/>
    <cellStyle name="_Slips RCSP (habilitantes) Secretaría_Adenda Grupo 2 COMP MC" xfId="40"/>
    <cellStyle name="_Slips RCSP (habilitantes) Secretaría_Adenda Grupo 2 COMP MCano" xfId="41"/>
    <cellStyle name="_Slips RCSP (habilitantes) Secretaría_Condiciones Complementarias TRDM" xfId="42"/>
    <cellStyle name="_Slips RCSP (habilitantes) Secretaría_Condiciones Complementarias V7-1-10" xfId="43"/>
    <cellStyle name="_Slips RCSP (habilitantes) Secretaría_SlipTecnico Grupo EEB - D&amp;O 6ene10" xfId="44"/>
    <cellStyle name="_Terminos Solicitados." xfId="45"/>
    <cellStyle name="20% - Accent1" xfId="46"/>
    <cellStyle name="20% - Accent2" xfId="47"/>
    <cellStyle name="20% - Accent3" xfId="48"/>
    <cellStyle name="20% - Accent4" xfId="49"/>
    <cellStyle name="20% - Accent5" xfId="50"/>
    <cellStyle name="20% - Accent6" xfId="51"/>
    <cellStyle name="20% - Énfasis1" xfId="52"/>
    <cellStyle name="20% - Énfasis2" xfId="53"/>
    <cellStyle name="20% - Énfasis3" xfId="54"/>
    <cellStyle name="20% - Énfasis4" xfId="55"/>
    <cellStyle name="20% - Énfasis5" xfId="56"/>
    <cellStyle name="20% - Énfasis6" xfId="57"/>
    <cellStyle name="40% - Accent1" xfId="58"/>
    <cellStyle name="40% - Accent2" xfId="59"/>
    <cellStyle name="40% - Accent3" xfId="60"/>
    <cellStyle name="40% - Accent4" xfId="61"/>
    <cellStyle name="40% - Accent5" xfId="62"/>
    <cellStyle name="40% - Accent6" xfId="63"/>
    <cellStyle name="40% - Énfasis1" xfId="64"/>
    <cellStyle name="40% - Énfasis2" xfId="65"/>
    <cellStyle name="40% - Énfasis3" xfId="66"/>
    <cellStyle name="40% - Énfasis4" xfId="67"/>
    <cellStyle name="40% - Énfasis5" xfId="68"/>
    <cellStyle name="40% - Énfasis6" xfId="69"/>
    <cellStyle name="60% - Accent1" xfId="70"/>
    <cellStyle name="60% - Accent2" xfId="71"/>
    <cellStyle name="60% - Accent3" xfId="72"/>
    <cellStyle name="60% - Accent4" xfId="73"/>
    <cellStyle name="60% - Accent5" xfId="74"/>
    <cellStyle name="60% - Accent6" xfId="75"/>
    <cellStyle name="60% - Énfasis1" xfId="76"/>
    <cellStyle name="60% - Énfasis2" xfId="77"/>
    <cellStyle name="60% - Énfasis3" xfId="78"/>
    <cellStyle name="60% - Énfasis4" xfId="79"/>
    <cellStyle name="60% - Énfasis5" xfId="80"/>
    <cellStyle name="60% - Énfasis6" xfId="81"/>
    <cellStyle name="Accent1" xfId="82"/>
    <cellStyle name="Accent2" xfId="83"/>
    <cellStyle name="Accent3" xfId="84"/>
    <cellStyle name="Accent4" xfId="85"/>
    <cellStyle name="Accent5" xfId="86"/>
    <cellStyle name="Accent6" xfId="87"/>
    <cellStyle name="Bad" xfId="88"/>
    <cellStyle name="Buena" xfId="89"/>
    <cellStyle name="Calculation" xfId="90"/>
    <cellStyle name="Cálculo" xfId="91"/>
    <cellStyle name="Celda de comprobación" xfId="92"/>
    <cellStyle name="Celda vinculada" xfId="93"/>
    <cellStyle name="Check Cell" xfId="94"/>
    <cellStyle name="Encabezado 4" xfId="95"/>
    <cellStyle name="Énfasis1" xfId="96"/>
    <cellStyle name="Énfasis2" xfId="97"/>
    <cellStyle name="Énfasis3" xfId="98"/>
    <cellStyle name="Énfasis4" xfId="99"/>
    <cellStyle name="Énfasis5" xfId="100"/>
    <cellStyle name="Énfasis6" xfId="101"/>
    <cellStyle name="Entrada" xfId="102"/>
    <cellStyle name="Estilo 1" xfId="103"/>
    <cellStyle name="Euro" xfId="104"/>
    <cellStyle name="Explanatory Text" xfId="105"/>
    <cellStyle name="Good" xfId="106"/>
    <cellStyle name="Heading 1" xfId="107"/>
    <cellStyle name="Heading 2" xfId="108"/>
    <cellStyle name="Heading 3" xfId="109"/>
    <cellStyle name="Heading 4" xfId="110"/>
    <cellStyle name="Hyperlink" xfId="111"/>
    <cellStyle name="Followed Hyperlink" xfId="112"/>
    <cellStyle name="Incorrecto" xfId="113"/>
    <cellStyle name="Input" xfId="114"/>
    <cellStyle name="Linked Cell" xfId="115"/>
    <cellStyle name="Comma" xfId="116"/>
    <cellStyle name="Comma [0]" xfId="117"/>
    <cellStyle name="Millares 2" xfId="118"/>
    <cellStyle name="Currency" xfId="119"/>
    <cellStyle name="Currency [0]" xfId="120"/>
    <cellStyle name="Neutral" xfId="121"/>
    <cellStyle name="Normal 2" xfId="122"/>
    <cellStyle name="Normal 2 2" xfId="123"/>
    <cellStyle name="Normal 2 2 2" xfId="124"/>
    <cellStyle name="Normal 3" xfId="125"/>
    <cellStyle name="Normal 3 2" xfId="126"/>
    <cellStyle name="Normal_Condiciones Obligatorias TRDM" xfId="127"/>
    <cellStyle name="Normal_Matriz de Evaluación 2009" xfId="128"/>
    <cellStyle name="Normal_Slips Publicados_Condiciones Complementarias TRDM" xfId="129"/>
    <cellStyle name="Notas" xfId="130"/>
    <cellStyle name="Note" xfId="131"/>
    <cellStyle name="Output" xfId="132"/>
    <cellStyle name="Percent" xfId="133"/>
    <cellStyle name="Salida" xfId="134"/>
    <cellStyle name="Texto de advertencia" xfId="135"/>
    <cellStyle name="Texto explicativo" xfId="136"/>
    <cellStyle name="Title" xfId="137"/>
    <cellStyle name="Título" xfId="138"/>
    <cellStyle name="Título 1" xfId="139"/>
    <cellStyle name="Título 2" xfId="140"/>
    <cellStyle name="Título 3" xfId="141"/>
    <cellStyle name="Total" xfId="142"/>
    <cellStyle name="Warning Text"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zoomScale="80" zoomScaleNormal="80" zoomScalePageLayoutView="0" workbookViewId="0" topLeftCell="A1">
      <selection activeCell="B6" sqref="B6:I6"/>
    </sheetView>
  </sheetViews>
  <sheetFormatPr defaultColWidth="11.421875" defaultRowHeight="15"/>
  <cols>
    <col min="1" max="1" width="55.7109375" style="3" customWidth="1"/>
    <col min="2" max="2" width="18.57421875" style="3" customWidth="1"/>
    <col min="3" max="3" width="15.57421875" style="3" customWidth="1"/>
    <col min="4" max="4" width="18.57421875" style="3" customWidth="1"/>
    <col min="5" max="5" width="15.57421875" style="3" customWidth="1"/>
    <col min="6" max="6" width="18.57421875" style="3" customWidth="1"/>
    <col min="7" max="7" width="15.57421875" style="3" customWidth="1"/>
    <col min="8" max="8" width="18.57421875" style="3" customWidth="1"/>
    <col min="9" max="9" width="15.57421875" style="3" customWidth="1"/>
    <col min="10" max="16384" width="11.421875" style="3" customWidth="1"/>
  </cols>
  <sheetData>
    <row r="1" spans="1:9" s="2" customFormat="1" ht="49.5" customHeight="1">
      <c r="A1" s="263" t="s">
        <v>75</v>
      </c>
      <c r="B1" s="263"/>
      <c r="C1" s="263"/>
      <c r="D1" s="263"/>
      <c r="E1" s="263"/>
      <c r="F1" s="263"/>
      <c r="G1" s="263"/>
      <c r="H1" s="263"/>
      <c r="I1" s="263"/>
    </row>
    <row r="2" spans="1:9" s="2" customFormat="1" ht="18" customHeight="1">
      <c r="A2" s="264" t="s">
        <v>74</v>
      </c>
      <c r="B2" s="264"/>
      <c r="C2" s="264"/>
      <c r="D2" s="264"/>
      <c r="E2" s="264"/>
      <c r="F2" s="264"/>
      <c r="G2" s="264"/>
      <c r="H2" s="264"/>
      <c r="I2" s="264"/>
    </row>
    <row r="3" spans="1:9" s="2" customFormat="1" ht="18">
      <c r="A3" s="264" t="s">
        <v>37</v>
      </c>
      <c r="B3" s="264"/>
      <c r="C3" s="264"/>
      <c r="D3" s="264"/>
      <c r="E3" s="264"/>
      <c r="F3" s="264"/>
      <c r="G3" s="264"/>
      <c r="H3" s="264"/>
      <c r="I3" s="264"/>
    </row>
    <row r="4" spans="1:9" s="15" customFormat="1" ht="18.75" thickBot="1">
      <c r="A4" s="265" t="s">
        <v>77</v>
      </c>
      <c r="B4" s="265"/>
      <c r="C4" s="265"/>
      <c r="D4" s="265"/>
      <c r="E4" s="265"/>
      <c r="F4" s="265"/>
      <c r="G4" s="265"/>
      <c r="H4" s="265"/>
      <c r="I4" s="265"/>
    </row>
    <row r="5" spans="1:7" s="15" customFormat="1" ht="11.25" customHeight="1" thickBot="1">
      <c r="A5" s="266"/>
      <c r="B5" s="266"/>
      <c r="C5" s="266"/>
      <c r="D5" s="266"/>
      <c r="E5" s="27"/>
      <c r="F5" s="238"/>
      <c r="G5" s="239"/>
    </row>
    <row r="6" spans="1:9" ht="47.25" customHeight="1">
      <c r="A6" s="53" t="s">
        <v>41</v>
      </c>
      <c r="B6" s="267" t="s">
        <v>208</v>
      </c>
      <c r="C6" s="262"/>
      <c r="D6" s="258" t="s">
        <v>212</v>
      </c>
      <c r="E6" s="259"/>
      <c r="F6" s="260" t="s">
        <v>209</v>
      </c>
      <c r="G6" s="261"/>
      <c r="H6" s="258" t="s">
        <v>210</v>
      </c>
      <c r="I6" s="262"/>
    </row>
    <row r="7" spans="6:7" ht="18">
      <c r="F7" s="240"/>
      <c r="G7" s="241"/>
    </row>
    <row r="8" spans="1:9" ht="18">
      <c r="A8" s="54"/>
      <c r="B8" s="56" t="s">
        <v>76</v>
      </c>
      <c r="C8" s="52" t="s">
        <v>62</v>
      </c>
      <c r="D8" s="56" t="s">
        <v>76</v>
      </c>
      <c r="E8" s="235" t="s">
        <v>62</v>
      </c>
      <c r="F8" s="242" t="s">
        <v>76</v>
      </c>
      <c r="G8" s="243" t="s">
        <v>62</v>
      </c>
      <c r="H8" s="55" t="s">
        <v>76</v>
      </c>
      <c r="I8" s="52" t="s">
        <v>62</v>
      </c>
    </row>
    <row r="9" spans="1:9" ht="39.75" customHeight="1">
      <c r="A9" s="51" t="s">
        <v>64</v>
      </c>
      <c r="B9" s="214">
        <v>915791</v>
      </c>
      <c r="C9" s="67">
        <f>E9*D9/B9</f>
        <v>392.5562710269046</v>
      </c>
      <c r="D9" s="214">
        <f>686477+32522</f>
        <v>718999</v>
      </c>
      <c r="E9" s="236">
        <v>500</v>
      </c>
      <c r="F9" s="244">
        <v>851055</v>
      </c>
      <c r="G9" s="245">
        <f>E9*D9/F9</f>
        <v>422.41629506906133</v>
      </c>
      <c r="H9" s="237">
        <v>1890643</v>
      </c>
      <c r="I9" s="67">
        <f>E9*D9/H9</f>
        <v>190.14668554560538</v>
      </c>
    </row>
    <row r="10" spans="1:9" ht="39.75" customHeight="1">
      <c r="A10" s="51" t="s">
        <v>35</v>
      </c>
      <c r="B10" s="214">
        <v>8772992</v>
      </c>
      <c r="C10" s="67">
        <f>E10*D10/B10</f>
        <v>466.1601765965363</v>
      </c>
      <c r="D10" s="214">
        <v>8179239</v>
      </c>
      <c r="E10" s="236">
        <v>500</v>
      </c>
      <c r="F10" s="244">
        <v>9648473</v>
      </c>
      <c r="G10" s="245">
        <f>E10*D10/F10</f>
        <v>423.8618380338526</v>
      </c>
      <c r="H10" s="237">
        <v>11514552</v>
      </c>
      <c r="I10" s="67">
        <f>E10*D10/H10</f>
        <v>355.1696583592657</v>
      </c>
    </row>
    <row r="11" spans="1:9" ht="39.75" customHeight="1">
      <c r="A11" s="51" t="s">
        <v>65</v>
      </c>
      <c r="B11" s="214">
        <v>2013315</v>
      </c>
      <c r="C11" s="67">
        <v>500</v>
      </c>
      <c r="D11" s="214">
        <v>2568526</v>
      </c>
      <c r="E11" s="236">
        <f>C11*B11/D11</f>
        <v>391.920307600546</v>
      </c>
      <c r="F11" s="244">
        <v>2313644</v>
      </c>
      <c r="G11" s="245">
        <f>C11*B11/F11</f>
        <v>435.0961081307237</v>
      </c>
      <c r="H11" s="237">
        <v>3019973</v>
      </c>
      <c r="I11" s="67">
        <f>C11*B11/H11</f>
        <v>333.333278145202</v>
      </c>
    </row>
    <row r="12" spans="2:8" ht="18.75" thickBot="1">
      <c r="B12" s="248">
        <f>SUM(B9:B11)</f>
        <v>11702098</v>
      </c>
      <c r="D12" s="248">
        <f>SUM(D9:D11)</f>
        <v>11466764</v>
      </c>
      <c r="F12" s="247">
        <f>SUM(F9:F11)</f>
        <v>12813172</v>
      </c>
      <c r="G12" s="246"/>
      <c r="H12" s="248">
        <f>SUM(H9:H11)</f>
        <v>16425168</v>
      </c>
    </row>
    <row r="13" ht="25.5">
      <c r="F13" s="233"/>
    </row>
  </sheetData>
  <sheetProtection/>
  <mergeCells count="9">
    <mergeCell ref="D6:E6"/>
    <mergeCell ref="F6:G6"/>
    <mergeCell ref="H6:I6"/>
    <mergeCell ref="A1:I1"/>
    <mergeCell ref="A2:I2"/>
    <mergeCell ref="A3:I3"/>
    <mergeCell ref="A4:I4"/>
    <mergeCell ref="A5:D5"/>
    <mergeCell ref="B6:C6"/>
  </mergeCells>
  <printOptions/>
  <pageMargins left="0.7874015748031497" right="0.7874015748031497" top="0.7874015748031497" bottom="0.7874015748031497" header="0.2362204724409449" footer="0.31496062992125984"/>
  <pageSetup fitToHeight="1" fitToWidth="1" horizontalDpi="600" verticalDpi="600" orientation="landscape" scale="77" r:id="rId1"/>
</worksheet>
</file>

<file path=xl/worksheets/sheet10.xml><?xml version="1.0" encoding="utf-8"?>
<worksheet xmlns="http://schemas.openxmlformats.org/spreadsheetml/2006/main" xmlns:r="http://schemas.openxmlformats.org/officeDocument/2006/relationships">
  <sheetPr>
    <pageSetUpPr fitToPage="1"/>
  </sheetPr>
  <dimension ref="A1:E9"/>
  <sheetViews>
    <sheetView zoomScale="80" zoomScaleNormal="80" zoomScalePageLayoutView="0" workbookViewId="0" topLeftCell="A1">
      <selection activeCell="D9" sqref="D9"/>
    </sheetView>
  </sheetViews>
  <sheetFormatPr defaultColWidth="11.421875" defaultRowHeight="15"/>
  <cols>
    <col min="1" max="1" width="55.7109375" style="3" customWidth="1"/>
    <col min="2" max="2" width="18.57421875" style="3" customWidth="1"/>
    <col min="3" max="3" width="15.57421875" style="3" customWidth="1"/>
    <col min="4" max="4" width="18.57421875" style="3" customWidth="1"/>
    <col min="5" max="5" width="15.57421875" style="3" customWidth="1"/>
    <col min="6" max="16384" width="11.421875" style="3" customWidth="1"/>
  </cols>
  <sheetData>
    <row r="1" spans="1:5" s="2" customFormat="1" ht="49.5" customHeight="1">
      <c r="A1" s="263" t="s">
        <v>75</v>
      </c>
      <c r="B1" s="263"/>
      <c r="C1" s="263"/>
      <c r="D1" s="263"/>
      <c r="E1" s="263"/>
    </row>
    <row r="2" spans="1:5" s="2" customFormat="1" ht="18" customHeight="1">
      <c r="A2" s="264" t="s">
        <v>74</v>
      </c>
      <c r="B2" s="264"/>
      <c r="C2" s="264"/>
      <c r="D2" s="264"/>
      <c r="E2" s="264"/>
    </row>
    <row r="3" spans="1:5" s="2" customFormat="1" ht="18">
      <c r="A3" s="264" t="s">
        <v>37</v>
      </c>
      <c r="B3" s="264"/>
      <c r="C3" s="264"/>
      <c r="D3" s="264"/>
      <c r="E3" s="264"/>
    </row>
    <row r="4" spans="1:5" s="15" customFormat="1" ht="18">
      <c r="A4" s="265" t="s">
        <v>79</v>
      </c>
      <c r="B4" s="265"/>
      <c r="C4" s="265"/>
      <c r="D4" s="265"/>
      <c r="E4" s="265"/>
    </row>
    <row r="5" spans="1:5" s="15" customFormat="1" ht="11.25" customHeight="1" thickBot="1">
      <c r="A5" s="266"/>
      <c r="B5" s="266"/>
      <c r="C5" s="266"/>
      <c r="D5" s="266"/>
      <c r="E5" s="27"/>
    </row>
    <row r="6" spans="1:5" ht="47.25" customHeight="1">
      <c r="A6" s="53" t="s">
        <v>41</v>
      </c>
      <c r="B6" s="267" t="s">
        <v>212</v>
      </c>
      <c r="C6" s="262"/>
      <c r="D6" s="258" t="s">
        <v>211</v>
      </c>
      <c r="E6" s="262"/>
    </row>
    <row r="8" spans="1:5" ht="18">
      <c r="A8" s="54"/>
      <c r="B8" s="56" t="s">
        <v>76</v>
      </c>
      <c r="C8" s="52" t="s">
        <v>62</v>
      </c>
      <c r="D8" s="55" t="s">
        <v>76</v>
      </c>
      <c r="E8" s="52" t="s">
        <v>62</v>
      </c>
    </row>
    <row r="9" spans="1:5" ht="39.75" customHeight="1">
      <c r="A9" s="51" t="s">
        <v>80</v>
      </c>
      <c r="B9" s="213">
        <v>24026301</v>
      </c>
      <c r="C9" s="67">
        <v>500</v>
      </c>
      <c r="D9" s="249">
        <v>24360000</v>
      </c>
      <c r="E9" s="68">
        <f>C9*B9/D9</f>
        <v>493.1506773399015</v>
      </c>
    </row>
  </sheetData>
  <sheetProtection/>
  <mergeCells count="7">
    <mergeCell ref="A1:E1"/>
    <mergeCell ref="A2:E2"/>
    <mergeCell ref="A3:E3"/>
    <mergeCell ref="A4:E4"/>
    <mergeCell ref="A5:D5"/>
    <mergeCell ref="B6:C6"/>
    <mergeCell ref="D6:E6"/>
  </mergeCells>
  <printOptions/>
  <pageMargins left="0.7874015748031497" right="0.7874015748031497" top="0.7874015748031497" bottom="0.7874015748031497" header="0.2362204724409449" footer="0.31496062992125984"/>
  <pageSetup fitToHeight="1" fitToWidth="1" horizontalDpi="600" verticalDpi="600" orientation="landscape" scale="77" r:id="rId1"/>
</worksheet>
</file>

<file path=xl/worksheets/sheet11.xml><?xml version="1.0" encoding="utf-8"?>
<worksheet xmlns="http://schemas.openxmlformats.org/spreadsheetml/2006/main" xmlns:r="http://schemas.openxmlformats.org/officeDocument/2006/relationships">
  <dimension ref="A1:F39"/>
  <sheetViews>
    <sheetView zoomScale="80" zoomScaleNormal="80" zoomScaleSheetLayoutView="90" zoomScalePageLayoutView="0" workbookViewId="0" topLeftCell="A1">
      <pane xSplit="2" ySplit="7" topLeftCell="C32" activePane="bottomRight" state="frozen"/>
      <selection pane="topLeft" activeCell="A1" sqref="A1"/>
      <selection pane="topRight" activeCell="C1" sqref="C1"/>
      <selection pane="bottomLeft" activeCell="A11" sqref="A11"/>
      <selection pane="bottomRight" activeCell="D39" sqref="D39"/>
    </sheetView>
  </sheetViews>
  <sheetFormatPr defaultColWidth="11.421875" defaultRowHeight="15"/>
  <cols>
    <col min="1" max="1" width="85.7109375" style="16" customWidth="1"/>
    <col min="2" max="2" width="15.57421875" style="17" customWidth="1"/>
    <col min="3" max="3" width="27.57421875" style="16" customWidth="1"/>
    <col min="4" max="4" width="15.421875" style="16" customWidth="1"/>
    <col min="5" max="5" width="27.57421875" style="16" customWidth="1"/>
    <col min="6" max="6" width="15.421875" style="16" customWidth="1"/>
    <col min="7" max="16384" width="11.421875" style="16" customWidth="1"/>
  </cols>
  <sheetData>
    <row r="1" spans="1:6" ht="47.25" customHeight="1">
      <c r="A1" s="263" t="s">
        <v>75</v>
      </c>
      <c r="B1" s="263"/>
      <c r="C1" s="5"/>
      <c r="D1" s="5"/>
      <c r="E1" s="5"/>
      <c r="F1" s="5"/>
    </row>
    <row r="2" spans="1:6" ht="18">
      <c r="A2" s="264" t="s">
        <v>74</v>
      </c>
      <c r="B2" s="264"/>
      <c r="C2" s="4"/>
      <c r="D2" s="4"/>
      <c r="E2" s="4"/>
      <c r="F2" s="4"/>
    </row>
    <row r="3" spans="1:6" ht="18">
      <c r="A3" s="264" t="s">
        <v>37</v>
      </c>
      <c r="B3" s="264"/>
      <c r="C3" s="4"/>
      <c r="D3" s="4"/>
      <c r="E3" s="4"/>
      <c r="F3" s="4"/>
    </row>
    <row r="4" spans="1:6" ht="18">
      <c r="A4" s="304" t="s">
        <v>46</v>
      </c>
      <c r="B4" s="304"/>
      <c r="C4" s="7"/>
      <c r="D4" s="7"/>
      <c r="E4" s="7"/>
      <c r="F4" s="7"/>
    </row>
    <row r="5" spans="1:6" ht="18.75" thickBot="1">
      <c r="A5" s="305" t="s">
        <v>82</v>
      </c>
      <c r="B5" s="305"/>
      <c r="C5" s="7"/>
      <c r="D5" s="7"/>
      <c r="E5" s="7"/>
      <c r="F5" s="7"/>
    </row>
    <row r="6" spans="1:6" s="29" customFormat="1" ht="17.25" customHeight="1" thickBot="1">
      <c r="A6" s="319" t="s">
        <v>0</v>
      </c>
      <c r="B6" s="293" t="s">
        <v>51</v>
      </c>
      <c r="C6" s="301" t="s">
        <v>212</v>
      </c>
      <c r="D6" s="302"/>
      <c r="E6" s="303" t="s">
        <v>211</v>
      </c>
      <c r="F6" s="292"/>
    </row>
    <row r="7" spans="1:6" s="29" customFormat="1" ht="30.75" customHeight="1">
      <c r="A7" s="320"/>
      <c r="B7" s="294"/>
      <c r="C7" s="35" t="s">
        <v>52</v>
      </c>
      <c r="D7" s="36" t="s">
        <v>1</v>
      </c>
      <c r="E7" s="97" t="s">
        <v>52</v>
      </c>
      <c r="F7" s="38" t="s">
        <v>1</v>
      </c>
    </row>
    <row r="8" spans="1:6" s="28" customFormat="1" ht="33">
      <c r="A8" s="163" t="s">
        <v>153</v>
      </c>
      <c r="B8" s="278">
        <v>50</v>
      </c>
      <c r="C8" s="268" t="s">
        <v>227</v>
      </c>
      <c r="D8" s="269">
        <v>0</v>
      </c>
      <c r="E8" s="268" t="s">
        <v>227</v>
      </c>
      <c r="F8" s="269">
        <v>0</v>
      </c>
    </row>
    <row r="9" spans="1:6" s="28" customFormat="1" ht="49.5">
      <c r="A9" s="164" t="s">
        <v>154</v>
      </c>
      <c r="B9" s="278"/>
      <c r="C9" s="268"/>
      <c r="D9" s="269"/>
      <c r="E9" s="268"/>
      <c r="F9" s="269"/>
    </row>
    <row r="10" spans="1:6" s="28" customFormat="1" ht="16.5">
      <c r="A10" s="163" t="s">
        <v>155</v>
      </c>
      <c r="B10" s="278">
        <v>50</v>
      </c>
      <c r="C10" s="268" t="s">
        <v>256</v>
      </c>
      <c r="D10" s="269">
        <v>50</v>
      </c>
      <c r="E10" s="268" t="s">
        <v>269</v>
      </c>
      <c r="F10" s="269">
        <v>25</v>
      </c>
    </row>
    <row r="11" spans="1:6" s="28" customFormat="1" ht="49.5">
      <c r="A11" s="164" t="s">
        <v>154</v>
      </c>
      <c r="B11" s="278"/>
      <c r="C11" s="268"/>
      <c r="D11" s="269"/>
      <c r="E11" s="268"/>
      <c r="F11" s="269"/>
    </row>
    <row r="12" spans="1:6" s="28" customFormat="1" ht="16.5">
      <c r="A12" s="163" t="s">
        <v>156</v>
      </c>
      <c r="B12" s="278">
        <v>70</v>
      </c>
      <c r="C12" s="268" t="s">
        <v>227</v>
      </c>
      <c r="D12" s="269">
        <v>0</v>
      </c>
      <c r="E12" s="268" t="s">
        <v>270</v>
      </c>
      <c r="F12" s="269">
        <v>70</v>
      </c>
    </row>
    <row r="13" spans="1:6" s="28" customFormat="1" ht="49.5">
      <c r="A13" s="164" t="s">
        <v>154</v>
      </c>
      <c r="B13" s="278"/>
      <c r="C13" s="268"/>
      <c r="D13" s="269"/>
      <c r="E13" s="268"/>
      <c r="F13" s="269"/>
    </row>
    <row r="14" spans="1:6" s="28" customFormat="1" ht="16.5">
      <c r="A14" s="165" t="s">
        <v>110</v>
      </c>
      <c r="B14" s="278">
        <v>10</v>
      </c>
      <c r="C14" s="268">
        <v>0.5</v>
      </c>
      <c r="D14" s="269">
        <v>10</v>
      </c>
      <c r="E14" s="318">
        <v>0.02</v>
      </c>
      <c r="F14" s="269">
        <v>1</v>
      </c>
    </row>
    <row r="15" spans="1:6" s="28" customFormat="1" ht="33">
      <c r="A15" s="166" t="s">
        <v>157</v>
      </c>
      <c r="B15" s="278"/>
      <c r="C15" s="268"/>
      <c r="D15" s="269"/>
      <c r="E15" s="270"/>
      <c r="F15" s="269"/>
    </row>
    <row r="16" spans="1:6" s="28" customFormat="1" ht="16.5">
      <c r="A16" s="166" t="s">
        <v>158</v>
      </c>
      <c r="B16" s="278"/>
      <c r="C16" s="268"/>
      <c r="D16" s="269"/>
      <c r="E16" s="270"/>
      <c r="F16" s="269"/>
    </row>
    <row r="17" spans="1:6" s="28" customFormat="1" ht="16.5">
      <c r="A17" s="166" t="s">
        <v>113</v>
      </c>
      <c r="B17" s="278"/>
      <c r="C17" s="268"/>
      <c r="D17" s="269"/>
      <c r="E17" s="270"/>
      <c r="F17" s="269"/>
    </row>
    <row r="18" spans="1:6" s="28" customFormat="1" ht="16.5">
      <c r="A18" s="166" t="s">
        <v>114</v>
      </c>
      <c r="B18" s="278"/>
      <c r="C18" s="268"/>
      <c r="D18" s="269"/>
      <c r="E18" s="270"/>
      <c r="F18" s="269"/>
    </row>
    <row r="19" spans="1:6" s="28" customFormat="1" ht="16.5">
      <c r="A19" s="166" t="s">
        <v>115</v>
      </c>
      <c r="B19" s="278"/>
      <c r="C19" s="268"/>
      <c r="D19" s="269"/>
      <c r="E19" s="270"/>
      <c r="F19" s="269"/>
    </row>
    <row r="20" spans="1:6" s="28" customFormat="1" ht="16.5">
      <c r="A20" s="166" t="s">
        <v>159</v>
      </c>
      <c r="B20" s="278"/>
      <c r="C20" s="268"/>
      <c r="D20" s="269"/>
      <c r="E20" s="270"/>
      <c r="F20" s="269"/>
    </row>
    <row r="21" spans="1:6" s="28" customFormat="1" ht="16.5">
      <c r="A21" s="166" t="s">
        <v>117</v>
      </c>
      <c r="B21" s="278"/>
      <c r="C21" s="268"/>
      <c r="D21" s="269"/>
      <c r="E21" s="270"/>
      <c r="F21" s="269"/>
    </row>
    <row r="22" spans="1:6" s="28" customFormat="1" ht="33">
      <c r="A22" s="166" t="s">
        <v>160</v>
      </c>
      <c r="B22" s="278"/>
      <c r="C22" s="268"/>
      <c r="D22" s="269"/>
      <c r="E22" s="270"/>
      <c r="F22" s="269"/>
    </row>
    <row r="23" spans="1:6" s="28" customFormat="1" ht="33">
      <c r="A23" s="166" t="s">
        <v>161</v>
      </c>
      <c r="B23" s="278"/>
      <c r="C23" s="268"/>
      <c r="D23" s="269"/>
      <c r="E23" s="270"/>
      <c r="F23" s="269"/>
    </row>
    <row r="24" spans="1:6" s="28" customFormat="1" ht="49.5">
      <c r="A24" s="163" t="s">
        <v>162</v>
      </c>
      <c r="B24" s="278">
        <v>20</v>
      </c>
      <c r="C24" s="268" t="s">
        <v>227</v>
      </c>
      <c r="D24" s="269">
        <v>0</v>
      </c>
      <c r="E24" s="270" t="s">
        <v>271</v>
      </c>
      <c r="F24" s="269">
        <v>20</v>
      </c>
    </row>
    <row r="25" spans="1:6" s="28" customFormat="1" ht="16.5">
      <c r="A25" s="164" t="s">
        <v>163</v>
      </c>
      <c r="B25" s="278"/>
      <c r="C25" s="268"/>
      <c r="D25" s="269"/>
      <c r="E25" s="270"/>
      <c r="F25" s="269"/>
    </row>
    <row r="26" spans="1:6" s="28" customFormat="1" ht="16.5">
      <c r="A26" s="164" t="s">
        <v>164</v>
      </c>
      <c r="B26" s="278"/>
      <c r="C26" s="268"/>
      <c r="D26" s="269"/>
      <c r="E26" s="270"/>
      <c r="F26" s="269"/>
    </row>
    <row r="27" spans="1:6" s="28" customFormat="1" ht="49.5">
      <c r="A27" s="163" t="s">
        <v>165</v>
      </c>
      <c r="B27" s="278">
        <v>10</v>
      </c>
      <c r="C27" s="268" t="s">
        <v>222</v>
      </c>
      <c r="D27" s="269">
        <v>10</v>
      </c>
      <c r="E27" s="268" t="s">
        <v>222</v>
      </c>
      <c r="F27" s="269">
        <v>10</v>
      </c>
    </row>
    <row r="28" spans="1:6" s="28" customFormat="1" ht="33">
      <c r="A28" s="164" t="s">
        <v>166</v>
      </c>
      <c r="B28" s="278"/>
      <c r="C28" s="268"/>
      <c r="D28" s="269"/>
      <c r="E28" s="268"/>
      <c r="F28" s="269"/>
    </row>
    <row r="29" spans="1:6" s="28" customFormat="1" ht="33">
      <c r="A29" s="163" t="s">
        <v>167</v>
      </c>
      <c r="B29" s="278">
        <v>30</v>
      </c>
      <c r="C29" s="268" t="s">
        <v>227</v>
      </c>
      <c r="D29" s="269">
        <v>0</v>
      </c>
      <c r="E29" s="268" t="s">
        <v>222</v>
      </c>
      <c r="F29" s="269">
        <v>30</v>
      </c>
    </row>
    <row r="30" spans="1:6" s="28" customFormat="1" ht="33">
      <c r="A30" s="164" t="s">
        <v>166</v>
      </c>
      <c r="B30" s="278"/>
      <c r="C30" s="268"/>
      <c r="D30" s="269"/>
      <c r="E30" s="268"/>
      <c r="F30" s="269"/>
    </row>
    <row r="31" spans="1:6" s="28" customFormat="1" ht="82.5">
      <c r="A31" s="163" t="s">
        <v>168</v>
      </c>
      <c r="B31" s="278">
        <v>10</v>
      </c>
      <c r="C31" s="268" t="s">
        <v>222</v>
      </c>
      <c r="D31" s="269">
        <v>10</v>
      </c>
      <c r="E31" s="268" t="s">
        <v>222</v>
      </c>
      <c r="F31" s="269">
        <v>10</v>
      </c>
    </row>
    <row r="32" spans="1:6" s="28" customFormat="1" ht="33">
      <c r="A32" s="164" t="s">
        <v>166</v>
      </c>
      <c r="B32" s="278"/>
      <c r="C32" s="268"/>
      <c r="D32" s="269"/>
      <c r="E32" s="268"/>
      <c r="F32" s="269"/>
    </row>
    <row r="33" spans="1:6" s="28" customFormat="1" ht="49.5">
      <c r="A33" s="163" t="s">
        <v>169</v>
      </c>
      <c r="B33" s="278">
        <v>10</v>
      </c>
      <c r="C33" s="268" t="s">
        <v>222</v>
      </c>
      <c r="D33" s="269">
        <v>10</v>
      </c>
      <c r="E33" s="270" t="s">
        <v>227</v>
      </c>
      <c r="F33" s="269">
        <v>0</v>
      </c>
    </row>
    <row r="34" spans="1:6" s="28" customFormat="1" ht="33">
      <c r="A34" s="164" t="s">
        <v>166</v>
      </c>
      <c r="B34" s="278"/>
      <c r="C34" s="268"/>
      <c r="D34" s="269"/>
      <c r="E34" s="270"/>
      <c r="F34" s="269"/>
    </row>
    <row r="35" spans="1:6" s="28" customFormat="1" ht="33">
      <c r="A35" s="163" t="s">
        <v>170</v>
      </c>
      <c r="B35" s="278">
        <v>20</v>
      </c>
      <c r="C35" s="268" t="s">
        <v>222</v>
      </c>
      <c r="D35" s="269">
        <v>20</v>
      </c>
      <c r="E35" s="270" t="s">
        <v>227</v>
      </c>
      <c r="F35" s="269">
        <v>0</v>
      </c>
    </row>
    <row r="36" spans="1:6" s="28" customFormat="1" ht="33">
      <c r="A36" s="164" t="s">
        <v>166</v>
      </c>
      <c r="B36" s="278"/>
      <c r="C36" s="268"/>
      <c r="D36" s="269"/>
      <c r="E36" s="270"/>
      <c r="F36" s="269"/>
    </row>
    <row r="37" spans="1:6" s="28" customFormat="1" ht="33">
      <c r="A37" s="163" t="s">
        <v>171</v>
      </c>
      <c r="B37" s="278">
        <v>20</v>
      </c>
      <c r="C37" s="268" t="s">
        <v>222</v>
      </c>
      <c r="D37" s="269">
        <v>20</v>
      </c>
      <c r="E37" s="270" t="s">
        <v>227</v>
      </c>
      <c r="F37" s="269">
        <v>0</v>
      </c>
    </row>
    <row r="38" spans="1:6" s="28" customFormat="1" ht="33">
      <c r="A38" s="164" t="s">
        <v>166</v>
      </c>
      <c r="B38" s="278"/>
      <c r="C38" s="268"/>
      <c r="D38" s="269"/>
      <c r="E38" s="270"/>
      <c r="F38" s="269"/>
    </row>
    <row r="39" spans="1:6" s="75" customFormat="1" ht="16.5" thickBot="1">
      <c r="A39" s="167" t="s">
        <v>53</v>
      </c>
      <c r="B39" s="168">
        <f>SUM(B8:B38)</f>
        <v>300</v>
      </c>
      <c r="C39" s="169"/>
      <c r="D39" s="170">
        <f>SUM(D8:D38)</f>
        <v>130</v>
      </c>
      <c r="E39" s="171"/>
      <c r="F39" s="170">
        <f>SUM(F8:F38)</f>
        <v>166</v>
      </c>
    </row>
  </sheetData>
  <sheetProtection/>
  <mergeCells count="64">
    <mergeCell ref="B27:B28"/>
    <mergeCell ref="C6:D6"/>
    <mergeCell ref="E6:F6"/>
    <mergeCell ref="A1:B1"/>
    <mergeCell ref="A2:B2"/>
    <mergeCell ref="A3:B3"/>
    <mergeCell ref="A4:B4"/>
    <mergeCell ref="A5:B5"/>
    <mergeCell ref="A6:A7"/>
    <mergeCell ref="B6:B7"/>
    <mergeCell ref="C8:C9"/>
    <mergeCell ref="C10:C11"/>
    <mergeCell ref="C12:C13"/>
    <mergeCell ref="C14:C23"/>
    <mergeCell ref="C24:C26"/>
    <mergeCell ref="B8:B9"/>
    <mergeCell ref="B10:B11"/>
    <mergeCell ref="B12:B13"/>
    <mergeCell ref="B14:B23"/>
    <mergeCell ref="B24:B26"/>
    <mergeCell ref="C37:C38"/>
    <mergeCell ref="B29:B30"/>
    <mergeCell ref="B31:B32"/>
    <mergeCell ref="B33:B34"/>
    <mergeCell ref="B35:B36"/>
    <mergeCell ref="B37:B38"/>
    <mergeCell ref="D27:D28"/>
    <mergeCell ref="C27:C28"/>
    <mergeCell ref="C29:C30"/>
    <mergeCell ref="C31:C32"/>
    <mergeCell ref="C33:C34"/>
    <mergeCell ref="C35:C36"/>
    <mergeCell ref="E8:E9"/>
    <mergeCell ref="E10:E11"/>
    <mergeCell ref="E12:E13"/>
    <mergeCell ref="E14:E23"/>
    <mergeCell ref="E24:E26"/>
    <mergeCell ref="D8:D9"/>
    <mergeCell ref="D10:D11"/>
    <mergeCell ref="D12:D13"/>
    <mergeCell ref="D14:D23"/>
    <mergeCell ref="D24:D26"/>
    <mergeCell ref="E37:E38"/>
    <mergeCell ref="D29:D30"/>
    <mergeCell ref="D31:D32"/>
    <mergeCell ref="D33:D34"/>
    <mergeCell ref="D35:D36"/>
    <mergeCell ref="D37:D38"/>
    <mergeCell ref="E27:E28"/>
    <mergeCell ref="E29:E30"/>
    <mergeCell ref="E31:E32"/>
    <mergeCell ref="E33:E34"/>
    <mergeCell ref="E35:E36"/>
    <mergeCell ref="F29:F30"/>
    <mergeCell ref="F31:F32"/>
    <mergeCell ref="F33:F34"/>
    <mergeCell ref="F35:F36"/>
    <mergeCell ref="F37:F38"/>
    <mergeCell ref="F8:F9"/>
    <mergeCell ref="F10:F11"/>
    <mergeCell ref="F12:F13"/>
    <mergeCell ref="F14:F23"/>
    <mergeCell ref="F24:F26"/>
    <mergeCell ref="F27:F28"/>
  </mergeCells>
  <printOptions/>
  <pageMargins left="0.7874015748031497" right="0.7874015748031497" top="0.7874015748031497" bottom="0.7874015748031497" header="0" footer="0"/>
  <pageSetup horizontalDpi="600" verticalDpi="600" orientation="landscape" scale="60" r:id="rId1"/>
</worksheet>
</file>

<file path=xl/worksheets/sheet12.xml><?xml version="1.0" encoding="utf-8"?>
<worksheet xmlns="http://schemas.openxmlformats.org/spreadsheetml/2006/main" xmlns:r="http://schemas.openxmlformats.org/officeDocument/2006/relationships">
  <dimension ref="A1:C11"/>
  <sheetViews>
    <sheetView zoomScale="90" zoomScaleNormal="90" zoomScalePageLayoutView="0" workbookViewId="0" topLeftCell="A1">
      <pane ySplit="4" topLeftCell="A5" activePane="bottomLeft" state="frozen"/>
      <selection pane="topLeft" activeCell="A1" sqref="A1"/>
      <selection pane="bottomLeft" activeCell="A4" sqref="A4:C11"/>
    </sheetView>
  </sheetViews>
  <sheetFormatPr defaultColWidth="11.421875" defaultRowHeight="15"/>
  <cols>
    <col min="1" max="1" width="42.7109375" style="3" customWidth="1"/>
    <col min="2" max="2" width="21.8515625" style="3" customWidth="1"/>
    <col min="3" max="3" width="22.8515625" style="3" customWidth="1"/>
    <col min="4" max="16384" width="11.421875" style="3" customWidth="1"/>
  </cols>
  <sheetData>
    <row r="1" spans="1:3" s="1" customFormat="1" ht="48" customHeight="1">
      <c r="A1" s="263" t="s">
        <v>75</v>
      </c>
      <c r="B1" s="263"/>
      <c r="C1" s="263"/>
    </row>
    <row r="2" spans="1:3" s="1" customFormat="1" ht="18" customHeight="1">
      <c r="A2" s="264" t="s">
        <v>74</v>
      </c>
      <c r="B2" s="264"/>
      <c r="C2" s="264"/>
    </row>
    <row r="3" spans="1:3" s="1" customFormat="1" ht="18" customHeight="1">
      <c r="A3" s="264" t="s">
        <v>63</v>
      </c>
      <c r="B3" s="264"/>
      <c r="C3" s="264"/>
    </row>
    <row r="4" spans="1:3" s="6" customFormat="1" ht="34.5" customHeight="1">
      <c r="A4" s="304" t="s">
        <v>73</v>
      </c>
      <c r="B4" s="304"/>
      <c r="C4" s="304"/>
    </row>
    <row r="5" spans="1:3" s="6" customFormat="1" ht="8.25" customHeight="1">
      <c r="A5" s="7"/>
      <c r="B5" s="7"/>
      <c r="C5" s="7"/>
    </row>
    <row r="6" spans="1:3" ht="18" customHeight="1" thickBot="1">
      <c r="A6" s="314" t="s">
        <v>30</v>
      </c>
      <c r="B6" s="321" t="s">
        <v>81</v>
      </c>
      <c r="C6" s="322"/>
    </row>
    <row r="7" spans="1:3" ht="18.75" thickTop="1">
      <c r="A7" s="314"/>
      <c r="B7" s="250" t="s">
        <v>212</v>
      </c>
      <c r="C7" s="257" t="s">
        <v>211</v>
      </c>
    </row>
    <row r="8" spans="1:3" ht="33" customHeight="1">
      <c r="A8" s="11" t="s">
        <v>78</v>
      </c>
      <c r="B8" s="236">
        <f>'Menor prima G2'!C9</f>
        <v>500</v>
      </c>
      <c r="C8" s="253">
        <f>'Menor prima G2'!E9</f>
        <v>493.1506773399015</v>
      </c>
    </row>
    <row r="9" spans="1:3" ht="18">
      <c r="A9" s="11" t="s">
        <v>33</v>
      </c>
      <c r="B9" s="251"/>
      <c r="C9" s="254"/>
    </row>
    <row r="10" spans="1:3" ht="36">
      <c r="A10" s="11" t="s">
        <v>38</v>
      </c>
      <c r="B10" s="236">
        <f>'Cláusulas RCSP'!D39</f>
        <v>130</v>
      </c>
      <c r="C10" s="253">
        <f>'Cláusulas RCSP'!F39</f>
        <v>166</v>
      </c>
    </row>
    <row r="11" spans="1:3" ht="18.75" thickBot="1">
      <c r="A11" s="14" t="s">
        <v>72</v>
      </c>
      <c r="B11" s="252">
        <f>SUM(B8:B10)</f>
        <v>630</v>
      </c>
      <c r="C11" s="255">
        <f>SUM(C8:C10)</f>
        <v>659.1506773399014</v>
      </c>
    </row>
    <row r="12" ht="18.75" thickTop="1"/>
  </sheetData>
  <sheetProtection/>
  <mergeCells count="6">
    <mergeCell ref="A1:C1"/>
    <mergeCell ref="A2:C2"/>
    <mergeCell ref="A3:C3"/>
    <mergeCell ref="A4:C4"/>
    <mergeCell ref="A6:A7"/>
    <mergeCell ref="B6:C6"/>
  </mergeCells>
  <printOptions/>
  <pageMargins left="0.7874015748031497" right="0.7874015748031497" top="0.7874015748031497" bottom="0.7874015748031497" header="0.3937007874015748" footer="0.31496062992125984"/>
  <pageSetup fitToWidth="0" horizontalDpi="600" verticalDpi="600" orientation="landscape" scale="60" r:id="rId1"/>
</worksheet>
</file>

<file path=xl/worksheets/sheet13.xml><?xml version="1.0" encoding="utf-8"?>
<worksheet xmlns="http://schemas.openxmlformats.org/spreadsheetml/2006/main" xmlns:r="http://schemas.openxmlformats.org/officeDocument/2006/relationships">
  <sheetPr>
    <pageSetUpPr fitToPage="1"/>
  </sheetPr>
  <dimension ref="A1:C9"/>
  <sheetViews>
    <sheetView zoomScale="80" zoomScaleNormal="80" zoomScalePageLayoutView="0" workbookViewId="0" topLeftCell="A1">
      <selection activeCell="A12" sqref="A12"/>
    </sheetView>
  </sheetViews>
  <sheetFormatPr defaultColWidth="11.421875" defaultRowHeight="15"/>
  <cols>
    <col min="1" max="1" width="55.7109375" style="3" customWidth="1"/>
    <col min="2" max="2" width="18.57421875" style="3" customWidth="1"/>
    <col min="3" max="3" width="15.57421875" style="3" customWidth="1"/>
    <col min="4" max="16384" width="11.421875" style="3" customWidth="1"/>
  </cols>
  <sheetData>
    <row r="1" spans="1:3" s="2" customFormat="1" ht="49.5" customHeight="1">
      <c r="A1" s="263" t="s">
        <v>75</v>
      </c>
      <c r="B1" s="263"/>
      <c r="C1" s="263"/>
    </row>
    <row r="2" spans="1:3" s="2" customFormat="1" ht="18" customHeight="1">
      <c r="A2" s="264" t="s">
        <v>74</v>
      </c>
      <c r="B2" s="264"/>
      <c r="C2" s="264"/>
    </row>
    <row r="3" spans="1:3" s="2" customFormat="1" ht="18">
      <c r="A3" s="264" t="s">
        <v>37</v>
      </c>
      <c r="B3" s="264"/>
      <c r="C3" s="264"/>
    </row>
    <row r="4" spans="1:3" s="15" customFormat="1" ht="18">
      <c r="A4" s="265" t="s">
        <v>213</v>
      </c>
      <c r="B4" s="265"/>
      <c r="C4" s="265"/>
    </row>
    <row r="5" spans="1:3" s="15" customFormat="1" ht="11.25" customHeight="1" thickBot="1">
      <c r="A5" s="266"/>
      <c r="B5" s="266"/>
      <c r="C5" s="266"/>
    </row>
    <row r="6" spans="1:3" ht="47.25" customHeight="1">
      <c r="A6" s="53" t="s">
        <v>41</v>
      </c>
      <c r="B6" s="267" t="s">
        <v>209</v>
      </c>
      <c r="C6" s="262"/>
    </row>
    <row r="8" spans="1:3" ht="18">
      <c r="A8" s="54"/>
      <c r="B8" s="56" t="s">
        <v>76</v>
      </c>
      <c r="C8" s="52" t="s">
        <v>62</v>
      </c>
    </row>
    <row r="9" spans="1:3" ht="39.75" customHeight="1">
      <c r="A9" s="51" t="s">
        <v>84</v>
      </c>
      <c r="B9" s="66">
        <v>5000000</v>
      </c>
      <c r="C9" s="67">
        <v>500</v>
      </c>
    </row>
  </sheetData>
  <sheetProtection/>
  <mergeCells count="6">
    <mergeCell ref="A1:C1"/>
    <mergeCell ref="A2:C2"/>
    <mergeCell ref="A3:C3"/>
    <mergeCell ref="A4:C4"/>
    <mergeCell ref="A5:C5"/>
    <mergeCell ref="B6:C6"/>
  </mergeCells>
  <printOptions/>
  <pageMargins left="0.7874015748031497" right="0.7874015748031497" top="0.7874015748031497" bottom="0.7874015748031497" header="0.2362204724409449" footer="0.31496062992125984"/>
  <pageSetup fitToHeight="1" fitToWidth="1" horizontalDpi="600" verticalDpi="600" orientation="landscape" scale="77" r:id="rId1"/>
</worksheet>
</file>

<file path=xl/worksheets/sheet14.xml><?xml version="1.0" encoding="utf-8"?>
<worksheet xmlns="http://schemas.openxmlformats.org/spreadsheetml/2006/main" xmlns:r="http://schemas.openxmlformats.org/officeDocument/2006/relationships">
  <dimension ref="A1:D16"/>
  <sheetViews>
    <sheetView zoomScale="80" zoomScaleNormal="80" zoomScaleSheetLayoutView="90" zoomScalePageLayoutView="0" workbookViewId="0" topLeftCell="A1">
      <pane xSplit="2" ySplit="7" topLeftCell="C13" activePane="bottomRight" state="frozen"/>
      <selection pane="topLeft" activeCell="A1" sqref="A1"/>
      <selection pane="topRight" activeCell="C1" sqref="C1"/>
      <selection pane="bottomLeft" activeCell="A11" sqref="A11"/>
      <selection pane="bottomRight" activeCell="A23" sqref="A23"/>
    </sheetView>
  </sheetViews>
  <sheetFormatPr defaultColWidth="11.421875" defaultRowHeight="15"/>
  <cols>
    <col min="1" max="1" width="85.7109375" style="16" customWidth="1"/>
    <col min="2" max="2" width="15.57421875" style="17" customWidth="1"/>
    <col min="3" max="3" width="27.57421875" style="16" customWidth="1"/>
    <col min="4" max="4" width="15.421875" style="16" customWidth="1"/>
    <col min="5" max="16384" width="11.421875" style="16" customWidth="1"/>
  </cols>
  <sheetData>
    <row r="1" spans="1:4" ht="25.5">
      <c r="A1" s="263" t="s">
        <v>75</v>
      </c>
      <c r="B1" s="263"/>
      <c r="C1" s="5"/>
      <c r="D1" s="5"/>
    </row>
    <row r="2" spans="1:4" ht="18">
      <c r="A2" s="264" t="s">
        <v>74</v>
      </c>
      <c r="B2" s="264"/>
      <c r="C2" s="4"/>
      <c r="D2" s="4"/>
    </row>
    <row r="3" spans="1:4" ht="18">
      <c r="A3" s="264" t="s">
        <v>37</v>
      </c>
      <c r="B3" s="264"/>
      <c r="C3" s="4"/>
      <c r="D3" s="4"/>
    </row>
    <row r="4" spans="1:4" ht="18">
      <c r="A4" s="304" t="s">
        <v>46</v>
      </c>
      <c r="B4" s="304"/>
      <c r="C4" s="7"/>
      <c r="D4" s="7"/>
    </row>
    <row r="5" spans="1:4" ht="18.75" thickBot="1">
      <c r="A5" s="305" t="s">
        <v>85</v>
      </c>
      <c r="B5" s="305"/>
      <c r="C5" s="7"/>
      <c r="D5" s="7"/>
    </row>
    <row r="6" spans="1:4" s="29" customFormat="1" ht="17.25" thickBot="1">
      <c r="A6" s="319" t="s">
        <v>0</v>
      </c>
      <c r="B6" s="293" t="s">
        <v>51</v>
      </c>
      <c r="C6" s="323" t="s">
        <v>209</v>
      </c>
      <c r="D6" s="324"/>
    </row>
    <row r="7" spans="1:4" s="29" customFormat="1" ht="17.25" thickBot="1">
      <c r="A7" s="325"/>
      <c r="B7" s="326"/>
      <c r="C7" s="80" t="s">
        <v>52</v>
      </c>
      <c r="D7" s="81" t="s">
        <v>1</v>
      </c>
    </row>
    <row r="8" spans="1:4" s="28" customFormat="1" ht="106.5">
      <c r="A8" s="172" t="s">
        <v>172</v>
      </c>
      <c r="B8" s="173">
        <v>45</v>
      </c>
      <c r="C8" s="82" t="s">
        <v>222</v>
      </c>
      <c r="D8" s="84">
        <v>45</v>
      </c>
    </row>
    <row r="9" spans="1:4" s="28" customFormat="1" ht="90.75">
      <c r="A9" s="172" t="s">
        <v>173</v>
      </c>
      <c r="B9" s="173">
        <v>45</v>
      </c>
      <c r="C9" s="82" t="s">
        <v>222</v>
      </c>
      <c r="D9" s="84">
        <v>45</v>
      </c>
    </row>
    <row r="10" spans="1:4" s="28" customFormat="1" ht="210.75">
      <c r="A10" s="172" t="s">
        <v>174</v>
      </c>
      <c r="B10" s="173">
        <v>45</v>
      </c>
      <c r="C10" s="82" t="s">
        <v>237</v>
      </c>
      <c r="D10" s="84">
        <v>0</v>
      </c>
    </row>
    <row r="11" spans="1:4" s="28" customFormat="1" ht="60.75">
      <c r="A11" s="172" t="s">
        <v>175</v>
      </c>
      <c r="B11" s="173">
        <v>45</v>
      </c>
      <c r="C11" s="82" t="s">
        <v>222</v>
      </c>
      <c r="D11" s="84">
        <v>45</v>
      </c>
    </row>
    <row r="12" spans="1:4" s="28" customFormat="1" ht="90.75">
      <c r="A12" s="172" t="s">
        <v>176</v>
      </c>
      <c r="B12" s="173">
        <v>45</v>
      </c>
      <c r="C12" s="82" t="s">
        <v>266</v>
      </c>
      <c r="D12" s="84">
        <v>45</v>
      </c>
    </row>
    <row r="13" spans="1:4" s="28" customFormat="1" ht="108">
      <c r="A13" s="174" t="s">
        <v>177</v>
      </c>
      <c r="B13" s="173">
        <v>45</v>
      </c>
      <c r="C13" s="82" t="s">
        <v>237</v>
      </c>
      <c r="D13" s="84">
        <v>0</v>
      </c>
    </row>
    <row r="14" spans="1:4" s="28" customFormat="1" ht="61.5">
      <c r="A14" s="172" t="s">
        <v>178</v>
      </c>
      <c r="B14" s="173">
        <v>15</v>
      </c>
      <c r="C14" s="82" t="s">
        <v>267</v>
      </c>
      <c r="D14" s="84">
        <v>15</v>
      </c>
    </row>
    <row r="15" spans="1:4" s="28" customFormat="1" ht="33.75" thickBot="1">
      <c r="A15" s="172" t="s">
        <v>179</v>
      </c>
      <c r="B15" s="173">
        <v>15</v>
      </c>
      <c r="C15" s="82" t="s">
        <v>267</v>
      </c>
      <c r="D15" s="84">
        <v>15</v>
      </c>
    </row>
    <row r="16" spans="1:4" s="75" customFormat="1" ht="16.5" thickBot="1">
      <c r="A16" s="72" t="s">
        <v>53</v>
      </c>
      <c r="B16" s="73">
        <f>SUM(B8:B15)</f>
        <v>300</v>
      </c>
      <c r="C16" s="85"/>
      <c r="D16" s="86">
        <f>SUM(D8:D15)</f>
        <v>210</v>
      </c>
    </row>
  </sheetData>
  <sheetProtection/>
  <mergeCells count="8">
    <mergeCell ref="C6:D6"/>
    <mergeCell ref="A1:B1"/>
    <mergeCell ref="A2:B2"/>
    <mergeCell ref="A3:B3"/>
    <mergeCell ref="A4:B4"/>
    <mergeCell ref="A5:B5"/>
    <mergeCell ref="A6:A7"/>
    <mergeCell ref="B6:B7"/>
  </mergeCells>
  <printOptions/>
  <pageMargins left="0.7874015748031497" right="0.7874015748031497" top="0.7874015748031497" bottom="0.7874015748031497" header="0" footer="0"/>
  <pageSetup horizontalDpi="600" verticalDpi="600" orientation="landscape" scale="60" r:id="rId1"/>
</worksheet>
</file>

<file path=xl/worksheets/sheet15.xml><?xml version="1.0" encoding="utf-8"?>
<worksheet xmlns="http://schemas.openxmlformats.org/spreadsheetml/2006/main" xmlns:r="http://schemas.openxmlformats.org/officeDocument/2006/relationships">
  <dimension ref="A1:D31"/>
  <sheetViews>
    <sheetView zoomScale="76" zoomScaleNormal="76" zoomScalePageLayoutView="0" workbookViewId="0" topLeftCell="A1">
      <pane xSplit="2" ySplit="7" topLeftCell="C17" activePane="bottomRight" state="frozen"/>
      <selection pane="topLeft" activeCell="A1" sqref="A1"/>
      <selection pane="topRight" activeCell="D1" sqref="D1"/>
      <selection pane="bottomLeft" activeCell="A8" sqref="A8"/>
      <selection pane="bottomRight" activeCell="D31" sqref="D31"/>
    </sheetView>
  </sheetViews>
  <sheetFormatPr defaultColWidth="11.421875" defaultRowHeight="15"/>
  <cols>
    <col min="1" max="1" width="72.421875" style="18" customWidth="1"/>
    <col min="2" max="2" width="26.140625" style="20" customWidth="1"/>
    <col min="3" max="3" width="23.00390625" style="18" customWidth="1"/>
    <col min="4" max="4" width="15.28125" style="18" bestFit="1" customWidth="1"/>
    <col min="5" max="16384" width="11.421875" style="18" customWidth="1"/>
  </cols>
  <sheetData>
    <row r="1" spans="1:2" ht="25.5" customHeight="1">
      <c r="A1" s="5" t="s">
        <v>75</v>
      </c>
      <c r="B1" s="5"/>
    </row>
    <row r="2" spans="1:2" ht="18">
      <c r="A2" s="4" t="s">
        <v>74</v>
      </c>
      <c r="B2" s="4"/>
    </row>
    <row r="3" spans="1:2" ht="18">
      <c r="A3" s="4" t="s">
        <v>37</v>
      </c>
      <c r="B3" s="4"/>
    </row>
    <row r="4" spans="1:2" ht="18">
      <c r="A4" s="118" t="s">
        <v>44</v>
      </c>
      <c r="B4" s="118"/>
    </row>
    <row r="5" spans="1:2" ht="18.75" thickBot="1">
      <c r="A5" s="7" t="s">
        <v>86</v>
      </c>
      <c r="B5" s="7"/>
    </row>
    <row r="6" spans="1:4" ht="36.75" customHeight="1" thickBot="1">
      <c r="A6" s="123" t="s">
        <v>57</v>
      </c>
      <c r="B6" s="124"/>
      <c r="C6" s="306" t="s">
        <v>209</v>
      </c>
      <c r="D6" s="307"/>
    </row>
    <row r="7" spans="1:4" ht="17.25" thickBot="1">
      <c r="A7" s="125" t="s">
        <v>58</v>
      </c>
      <c r="B7" s="126"/>
      <c r="C7" s="35" t="s">
        <v>52</v>
      </c>
      <c r="D7" s="36" t="s">
        <v>1</v>
      </c>
    </row>
    <row r="8" spans="1:4" ht="16.5">
      <c r="A8" s="194" t="s">
        <v>191</v>
      </c>
      <c r="B8" s="195"/>
      <c r="C8" s="116"/>
      <c r="D8" s="117"/>
    </row>
    <row r="9" spans="1:4" ht="16.5">
      <c r="A9" s="196" t="s">
        <v>2</v>
      </c>
      <c r="B9" s="197" t="s">
        <v>1</v>
      </c>
      <c r="C9" s="93"/>
      <c r="D9" s="95"/>
    </row>
    <row r="10" spans="1:4" ht="16.5">
      <c r="A10" s="198" t="s">
        <v>3</v>
      </c>
      <c r="B10" s="199">
        <v>80</v>
      </c>
      <c r="C10" s="93"/>
      <c r="D10" s="95"/>
    </row>
    <row r="11" spans="1:4" ht="16.5">
      <c r="A11" s="198" t="s">
        <v>192</v>
      </c>
      <c r="B11" s="199">
        <v>60</v>
      </c>
      <c r="C11" s="228">
        <v>25000000</v>
      </c>
      <c r="D11" s="95">
        <v>60</v>
      </c>
    </row>
    <row r="12" spans="1:4" ht="16.5">
      <c r="A12" s="198" t="s">
        <v>193</v>
      </c>
      <c r="B12" s="199">
        <v>50</v>
      </c>
      <c r="C12" s="93"/>
      <c r="D12" s="95"/>
    </row>
    <row r="13" spans="1:4" ht="16.5">
      <c r="A13" s="198" t="s">
        <v>194</v>
      </c>
      <c r="B13" s="199">
        <v>30</v>
      </c>
      <c r="C13" s="93"/>
      <c r="D13" s="95"/>
    </row>
    <row r="14" spans="1:4" ht="16.5">
      <c r="A14" s="198" t="s">
        <v>195</v>
      </c>
      <c r="B14" s="199">
        <v>10</v>
      </c>
      <c r="C14" s="99"/>
      <c r="D14" s="95"/>
    </row>
    <row r="15" spans="1:4" ht="57">
      <c r="A15" s="198" t="s">
        <v>196</v>
      </c>
      <c r="B15" s="200" t="s">
        <v>182</v>
      </c>
      <c r="C15" s="93"/>
      <c r="D15" s="95"/>
    </row>
    <row r="16" spans="1:4" ht="16.5">
      <c r="A16" s="194" t="s">
        <v>197</v>
      </c>
      <c r="B16" s="195"/>
      <c r="C16" s="93"/>
      <c r="D16" s="95"/>
    </row>
    <row r="17" spans="1:4" ht="16.5">
      <c r="A17" s="196" t="s">
        <v>2</v>
      </c>
      <c r="B17" s="201" t="s">
        <v>1</v>
      </c>
      <c r="C17" s="93"/>
      <c r="D17" s="95"/>
    </row>
    <row r="18" spans="1:4" ht="16.5">
      <c r="A18" s="198" t="s">
        <v>3</v>
      </c>
      <c r="B18" s="199">
        <v>80</v>
      </c>
      <c r="C18" s="93"/>
      <c r="D18" s="95"/>
    </row>
    <row r="19" spans="1:4" ht="16.5">
      <c r="A19" s="198" t="s">
        <v>198</v>
      </c>
      <c r="B19" s="199">
        <v>60</v>
      </c>
      <c r="C19" s="228">
        <v>15000000</v>
      </c>
      <c r="D19" s="95">
        <v>60</v>
      </c>
    </row>
    <row r="20" spans="1:4" ht="16.5">
      <c r="A20" s="198" t="s">
        <v>199</v>
      </c>
      <c r="B20" s="199">
        <v>50</v>
      </c>
      <c r="C20" s="93"/>
      <c r="D20" s="95"/>
    </row>
    <row r="21" spans="1:4" ht="16.5">
      <c r="A21" s="198" t="s">
        <v>200</v>
      </c>
      <c r="B21" s="199">
        <v>30</v>
      </c>
      <c r="C21" s="93"/>
      <c r="D21" s="95"/>
    </row>
    <row r="22" spans="1:4" ht="57">
      <c r="A22" s="198" t="s">
        <v>201</v>
      </c>
      <c r="B22" s="200" t="s">
        <v>182</v>
      </c>
      <c r="C22" s="93"/>
      <c r="D22" s="95"/>
    </row>
    <row r="23" spans="1:4" ht="16.5">
      <c r="A23" s="194" t="s">
        <v>202</v>
      </c>
      <c r="B23" s="195"/>
      <c r="C23" s="93"/>
      <c r="D23" s="95"/>
    </row>
    <row r="24" spans="1:4" ht="16.5">
      <c r="A24" s="202" t="s">
        <v>2</v>
      </c>
      <c r="B24" s="203" t="s">
        <v>1</v>
      </c>
      <c r="C24" s="93"/>
      <c r="D24" s="95"/>
    </row>
    <row r="25" spans="1:4" ht="16.5">
      <c r="A25" s="204" t="s">
        <v>3</v>
      </c>
      <c r="B25" s="205">
        <v>40</v>
      </c>
      <c r="C25" s="93"/>
      <c r="D25" s="95"/>
    </row>
    <row r="26" spans="1:4" ht="16.5">
      <c r="A26" s="204" t="s">
        <v>203</v>
      </c>
      <c r="B26" s="205">
        <v>25</v>
      </c>
      <c r="C26" s="93"/>
      <c r="D26" s="95"/>
    </row>
    <row r="27" spans="1:4" ht="16.5">
      <c r="A27" s="204" t="s">
        <v>204</v>
      </c>
      <c r="B27" s="205">
        <v>15</v>
      </c>
      <c r="C27" s="93" t="s">
        <v>268</v>
      </c>
      <c r="D27" s="95">
        <v>15</v>
      </c>
    </row>
    <row r="28" spans="1:4" ht="16.5">
      <c r="A28" s="204" t="s">
        <v>205</v>
      </c>
      <c r="B28" s="205">
        <v>5</v>
      </c>
      <c r="C28" s="93"/>
      <c r="D28" s="95"/>
    </row>
    <row r="29" spans="1:4" ht="16.5">
      <c r="A29" s="204" t="s">
        <v>206</v>
      </c>
      <c r="B29" s="205">
        <v>2</v>
      </c>
      <c r="C29" s="93"/>
      <c r="D29" s="95"/>
    </row>
    <row r="30" spans="1:4" ht="57">
      <c r="A30" s="204" t="s">
        <v>207</v>
      </c>
      <c r="B30" s="200" t="s">
        <v>182</v>
      </c>
      <c r="C30" s="93"/>
      <c r="D30" s="95"/>
    </row>
    <row r="31" spans="1:4" ht="17.25" thickBot="1">
      <c r="A31" s="46" t="s">
        <v>60</v>
      </c>
      <c r="B31" s="120"/>
      <c r="C31" s="106"/>
      <c r="D31" s="107">
        <f>SUM(D8:D30)</f>
        <v>135</v>
      </c>
    </row>
  </sheetData>
  <sheetProtection/>
  <mergeCells count="1">
    <mergeCell ref="C6:D6"/>
  </mergeCells>
  <printOptions/>
  <pageMargins left="0.7874015748031497" right="0.7874015748031497" top="0.7874015748031497" bottom="0.7874015748031497" header="0" footer="0"/>
  <pageSetup horizontalDpi="600" verticalDpi="600" orientation="landscape" scale="60" r:id="rId1"/>
</worksheet>
</file>

<file path=xl/worksheets/sheet16.xml><?xml version="1.0" encoding="utf-8"?>
<worksheet xmlns="http://schemas.openxmlformats.org/spreadsheetml/2006/main" xmlns:r="http://schemas.openxmlformats.org/officeDocument/2006/relationships">
  <dimension ref="A1:B11"/>
  <sheetViews>
    <sheetView tabSelected="1" zoomScale="90" zoomScaleNormal="90" zoomScalePageLayoutView="0" workbookViewId="0" topLeftCell="A1">
      <pane ySplit="4" topLeftCell="A5" activePane="bottomLeft" state="frozen"/>
      <selection pane="topLeft" activeCell="A1" sqref="A1"/>
      <selection pane="bottomLeft" activeCell="D15" sqref="D15"/>
    </sheetView>
  </sheetViews>
  <sheetFormatPr defaultColWidth="11.421875" defaultRowHeight="15"/>
  <cols>
    <col min="1" max="1" width="55.7109375" style="3" customWidth="1"/>
    <col min="2" max="2" width="31.7109375" style="3" customWidth="1"/>
    <col min="3" max="16384" width="11.421875" style="3" customWidth="1"/>
  </cols>
  <sheetData>
    <row r="1" spans="1:2" s="1" customFormat="1" ht="48" customHeight="1">
      <c r="A1" s="263" t="s">
        <v>75</v>
      </c>
      <c r="B1" s="263"/>
    </row>
    <row r="2" spans="1:2" s="1" customFormat="1" ht="18" customHeight="1">
      <c r="A2" s="264" t="s">
        <v>74</v>
      </c>
      <c r="B2" s="264"/>
    </row>
    <row r="3" spans="1:2" s="1" customFormat="1" ht="18" customHeight="1">
      <c r="A3" s="264" t="s">
        <v>63</v>
      </c>
      <c r="B3" s="264"/>
    </row>
    <row r="4" spans="1:2" s="6" customFormat="1" ht="34.5" customHeight="1">
      <c r="A4" s="304" t="s">
        <v>284</v>
      </c>
      <c r="B4" s="304"/>
    </row>
    <row r="5" spans="1:2" s="6" customFormat="1" ht="8.25" customHeight="1">
      <c r="A5" s="7"/>
      <c r="B5" s="7"/>
    </row>
    <row r="6" spans="1:2" ht="33" customHeight="1">
      <c r="A6" s="314" t="s">
        <v>30</v>
      </c>
      <c r="B6" s="219" t="s">
        <v>84</v>
      </c>
    </row>
    <row r="7" spans="1:2" ht="18">
      <c r="A7" s="314"/>
      <c r="B7" s="256" t="s">
        <v>209</v>
      </c>
    </row>
    <row r="8" spans="1:2" ht="33" customHeight="1">
      <c r="A8" s="11" t="s">
        <v>78</v>
      </c>
      <c r="B8" s="22">
        <f>'Menor prima G3'!C9</f>
        <v>500</v>
      </c>
    </row>
    <row r="9" spans="1:2" ht="18">
      <c r="A9" s="11" t="s">
        <v>33</v>
      </c>
      <c r="B9" s="22">
        <f>'Deducibles IRF'!D31</f>
        <v>135</v>
      </c>
    </row>
    <row r="10" spans="1:2" ht="36">
      <c r="A10" s="11" t="s">
        <v>38</v>
      </c>
      <c r="B10" s="22">
        <f>'Cláusulas IRF'!D16</f>
        <v>210</v>
      </c>
    </row>
    <row r="11" spans="1:2" ht="18">
      <c r="A11" s="14" t="s">
        <v>72</v>
      </c>
      <c r="B11" s="26">
        <f>SUM(B8:B10)</f>
        <v>845</v>
      </c>
    </row>
  </sheetData>
  <sheetProtection/>
  <mergeCells count="5">
    <mergeCell ref="A1:B1"/>
    <mergeCell ref="A2:B2"/>
    <mergeCell ref="A3:B3"/>
    <mergeCell ref="A4:B4"/>
    <mergeCell ref="A6:A7"/>
  </mergeCells>
  <printOptions/>
  <pageMargins left="0.7874015748031497" right="0.7874015748031497" top="0.7874015748031497" bottom="0.7874015748031497" header="0.3937007874015748" footer="0.31496062992125984"/>
  <pageSetup fitToWidth="0"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A1:K54"/>
  <sheetViews>
    <sheetView zoomScale="60" zoomScaleNormal="60" zoomScaleSheetLayoutView="90" zoomScalePageLayoutView="0" workbookViewId="0" topLeftCell="A1">
      <pane xSplit="1" ySplit="7" topLeftCell="B41" activePane="bottomRight" state="frozen"/>
      <selection pane="topLeft" activeCell="A1" sqref="A1"/>
      <selection pane="topRight" activeCell="C1" sqref="C1"/>
      <selection pane="bottomLeft" activeCell="A11" sqref="A11"/>
      <selection pane="bottomRight" activeCell="F53" sqref="F53"/>
    </sheetView>
  </sheetViews>
  <sheetFormatPr defaultColWidth="11.421875" defaultRowHeight="15"/>
  <cols>
    <col min="1" max="1" width="85.7109375" style="16" customWidth="1"/>
    <col min="2" max="2" width="17.28125" style="16" customWidth="1"/>
    <col min="3" max="3" width="8.00390625" style="131" customWidth="1"/>
    <col min="4" max="4" width="27.57421875" style="16" customWidth="1"/>
    <col min="5" max="5" width="18.140625" style="16" customWidth="1"/>
    <col min="6" max="6" width="27.57421875" style="16" customWidth="1"/>
    <col min="7" max="7" width="15.421875" style="75" customWidth="1"/>
    <col min="8" max="8" width="27.57421875" style="16" customWidth="1"/>
    <col min="9" max="9" width="15.421875" style="75" customWidth="1"/>
    <col min="10" max="10" width="27.57421875" style="16" customWidth="1"/>
    <col min="11" max="11" width="15.421875" style="75" customWidth="1"/>
    <col min="12" max="16384" width="11.421875" style="16" customWidth="1"/>
  </cols>
  <sheetData>
    <row r="1" spans="1:11" ht="25.5">
      <c r="A1" s="5" t="s">
        <v>75</v>
      </c>
      <c r="B1" s="5"/>
      <c r="C1" s="128"/>
      <c r="D1" s="5"/>
      <c r="E1" s="5"/>
      <c r="F1" s="5"/>
      <c r="G1" s="132"/>
      <c r="H1" s="5"/>
      <c r="I1" s="132"/>
      <c r="J1" s="5"/>
      <c r="K1" s="132"/>
    </row>
    <row r="2" spans="1:11" ht="18">
      <c r="A2" s="4" t="s">
        <v>74</v>
      </c>
      <c r="B2" s="4"/>
      <c r="C2" s="129"/>
      <c r="D2" s="4"/>
      <c r="E2" s="4"/>
      <c r="F2" s="4"/>
      <c r="G2" s="133"/>
      <c r="H2" s="4"/>
      <c r="I2" s="133"/>
      <c r="J2" s="4"/>
      <c r="K2" s="133"/>
    </row>
    <row r="3" spans="1:11" ht="18">
      <c r="A3" s="4" t="s">
        <v>37</v>
      </c>
      <c r="B3" s="4"/>
      <c r="C3" s="129"/>
      <c r="D3" s="4"/>
      <c r="E3" s="4"/>
      <c r="F3" s="4"/>
      <c r="G3" s="133"/>
      <c r="H3" s="4"/>
      <c r="I3" s="133"/>
      <c r="J3" s="4"/>
      <c r="K3" s="133"/>
    </row>
    <row r="4" spans="1:11" ht="18">
      <c r="A4" s="118" t="s">
        <v>46</v>
      </c>
      <c r="B4" s="7"/>
      <c r="C4" s="130"/>
      <c r="D4" s="7"/>
      <c r="E4" s="7"/>
      <c r="F4" s="7"/>
      <c r="G4" s="134"/>
      <c r="H4" s="7"/>
      <c r="I4" s="134"/>
      <c r="J4" s="7"/>
      <c r="K4" s="134"/>
    </row>
    <row r="5" spans="1:11" ht="18.75" thickBot="1">
      <c r="A5" s="7" t="s">
        <v>45</v>
      </c>
      <c r="B5" s="7"/>
      <c r="C5" s="130"/>
      <c r="D5" s="7"/>
      <c r="E5" s="7"/>
      <c r="F5" s="7"/>
      <c r="G5" s="134"/>
      <c r="H5" s="7"/>
      <c r="I5" s="134"/>
      <c r="J5" s="7"/>
      <c r="K5" s="134"/>
    </row>
    <row r="6" spans="1:11" s="29" customFormat="1" ht="36" customHeight="1" thickBot="1">
      <c r="A6" s="119" t="s">
        <v>0</v>
      </c>
      <c r="B6" s="279" t="s">
        <v>51</v>
      </c>
      <c r="C6" s="280"/>
      <c r="D6" s="283" t="s">
        <v>208</v>
      </c>
      <c r="E6" s="284"/>
      <c r="F6" s="285" t="s">
        <v>212</v>
      </c>
      <c r="G6" s="286"/>
      <c r="H6" s="287" t="s">
        <v>209</v>
      </c>
      <c r="I6" s="288"/>
      <c r="J6" s="272" t="s">
        <v>210</v>
      </c>
      <c r="K6" s="273"/>
    </row>
    <row r="7" spans="1:11" s="29" customFormat="1" ht="19.5" customHeight="1">
      <c r="A7" s="136"/>
      <c r="B7" s="281"/>
      <c r="C7" s="282"/>
      <c r="D7" s="152" t="s">
        <v>52</v>
      </c>
      <c r="E7" s="153" t="s">
        <v>1</v>
      </c>
      <c r="F7" s="44" t="s">
        <v>52</v>
      </c>
      <c r="G7" s="156" t="s">
        <v>1</v>
      </c>
      <c r="H7" s="43" t="s">
        <v>52</v>
      </c>
      <c r="I7" s="157" t="s">
        <v>1</v>
      </c>
      <c r="J7" s="215" t="s">
        <v>52</v>
      </c>
      <c r="K7" s="216" t="s">
        <v>1</v>
      </c>
    </row>
    <row r="8" spans="1:11" s="29" customFormat="1" ht="16.5">
      <c r="A8" s="137" t="s">
        <v>87</v>
      </c>
      <c r="B8" s="277">
        <v>20</v>
      </c>
      <c r="C8" s="278"/>
      <c r="D8" s="268" t="s">
        <v>214</v>
      </c>
      <c r="E8" s="269">
        <f>20*25/40</f>
        <v>12.5</v>
      </c>
      <c r="F8" s="268" t="s">
        <v>214</v>
      </c>
      <c r="G8" s="269">
        <f>20*25/40</f>
        <v>12.5</v>
      </c>
      <c r="H8" s="268" t="s">
        <v>257</v>
      </c>
      <c r="I8" s="269">
        <v>20</v>
      </c>
      <c r="J8" s="268" t="s">
        <v>272</v>
      </c>
      <c r="K8" s="269">
        <f>20*15/40</f>
        <v>7.5</v>
      </c>
    </row>
    <row r="9" spans="1:11" s="29" customFormat="1" ht="33">
      <c r="A9" s="138" t="s">
        <v>88</v>
      </c>
      <c r="B9" s="277"/>
      <c r="C9" s="278"/>
      <c r="D9" s="268"/>
      <c r="E9" s="269"/>
      <c r="F9" s="268"/>
      <c r="G9" s="269"/>
      <c r="H9" s="268"/>
      <c r="I9" s="269"/>
      <c r="J9" s="268"/>
      <c r="K9" s="269"/>
    </row>
    <row r="10" spans="1:11" s="28" customFormat="1" ht="33">
      <c r="A10" s="138" t="s">
        <v>89</v>
      </c>
      <c r="B10" s="277"/>
      <c r="C10" s="278"/>
      <c r="D10" s="268"/>
      <c r="E10" s="269"/>
      <c r="F10" s="268"/>
      <c r="G10" s="269"/>
      <c r="H10" s="268"/>
      <c r="I10" s="269"/>
      <c r="J10" s="268"/>
      <c r="K10" s="269"/>
    </row>
    <row r="11" spans="1:11" s="28" customFormat="1" ht="33">
      <c r="A11" s="137" t="s">
        <v>90</v>
      </c>
      <c r="B11" s="277">
        <v>20</v>
      </c>
      <c r="C11" s="278"/>
      <c r="D11" s="268" t="s">
        <v>215</v>
      </c>
      <c r="E11" s="271">
        <f>20*10/60</f>
        <v>3.3333333333333335</v>
      </c>
      <c r="F11" s="270" t="s">
        <v>216</v>
      </c>
      <c r="G11" s="271">
        <f>20*10/60</f>
        <v>3.3333333333333335</v>
      </c>
      <c r="H11" s="270" t="s">
        <v>258</v>
      </c>
      <c r="I11" s="269">
        <v>20</v>
      </c>
      <c r="J11" s="268" t="s">
        <v>272</v>
      </c>
      <c r="K11" s="271">
        <f>20*15/60</f>
        <v>5</v>
      </c>
    </row>
    <row r="12" spans="1:11" s="28" customFormat="1" ht="33">
      <c r="A12" s="138" t="s">
        <v>91</v>
      </c>
      <c r="B12" s="277"/>
      <c r="C12" s="278"/>
      <c r="D12" s="268"/>
      <c r="E12" s="271"/>
      <c r="F12" s="270"/>
      <c r="G12" s="271"/>
      <c r="H12" s="270"/>
      <c r="I12" s="269"/>
      <c r="J12" s="268"/>
      <c r="K12" s="271"/>
    </row>
    <row r="13" spans="1:11" s="28" customFormat="1" ht="49.5">
      <c r="A13" s="138" t="s">
        <v>92</v>
      </c>
      <c r="B13" s="277"/>
      <c r="C13" s="278"/>
      <c r="D13" s="268"/>
      <c r="E13" s="271"/>
      <c r="F13" s="270"/>
      <c r="G13" s="271"/>
      <c r="H13" s="270"/>
      <c r="I13" s="269"/>
      <c r="J13" s="268"/>
      <c r="K13" s="271"/>
    </row>
    <row r="14" spans="1:11" s="28" customFormat="1" ht="33">
      <c r="A14" s="137" t="s">
        <v>93</v>
      </c>
      <c r="B14" s="277">
        <v>20</v>
      </c>
      <c r="C14" s="278"/>
      <c r="D14" s="268" t="s">
        <v>215</v>
      </c>
      <c r="E14" s="271">
        <f>20*10/60</f>
        <v>3.3333333333333335</v>
      </c>
      <c r="F14" s="270" t="s">
        <v>216</v>
      </c>
      <c r="G14" s="271">
        <f>20*10/60</f>
        <v>3.3333333333333335</v>
      </c>
      <c r="H14" s="270" t="s">
        <v>258</v>
      </c>
      <c r="I14" s="269">
        <v>20</v>
      </c>
      <c r="J14" s="268" t="s">
        <v>272</v>
      </c>
      <c r="K14" s="271">
        <f>20*15/60</f>
        <v>5</v>
      </c>
    </row>
    <row r="15" spans="1:11" s="28" customFormat="1" ht="33">
      <c r="A15" s="138" t="s">
        <v>91</v>
      </c>
      <c r="B15" s="277"/>
      <c r="C15" s="278"/>
      <c r="D15" s="268"/>
      <c r="E15" s="271"/>
      <c r="F15" s="270"/>
      <c r="G15" s="271"/>
      <c r="H15" s="270"/>
      <c r="I15" s="269"/>
      <c r="J15" s="268"/>
      <c r="K15" s="271"/>
    </row>
    <row r="16" spans="1:11" s="28" customFormat="1" ht="49.5">
      <c r="A16" s="138" t="s">
        <v>92</v>
      </c>
      <c r="B16" s="277"/>
      <c r="C16" s="278"/>
      <c r="D16" s="268"/>
      <c r="E16" s="271"/>
      <c r="F16" s="270"/>
      <c r="G16" s="271"/>
      <c r="H16" s="270"/>
      <c r="I16" s="269"/>
      <c r="J16" s="268"/>
      <c r="K16" s="271"/>
    </row>
    <row r="17" spans="1:11" s="28" customFormat="1" ht="115.5">
      <c r="A17" s="137" t="s">
        <v>94</v>
      </c>
      <c r="B17" s="277">
        <v>30</v>
      </c>
      <c r="C17" s="278"/>
      <c r="D17" s="268" t="s">
        <v>217</v>
      </c>
      <c r="E17" s="269">
        <v>30</v>
      </c>
      <c r="F17" s="268" t="s">
        <v>217</v>
      </c>
      <c r="G17" s="269">
        <v>30</v>
      </c>
      <c r="H17" s="268" t="s">
        <v>217</v>
      </c>
      <c r="I17" s="269">
        <v>30</v>
      </c>
      <c r="J17" s="268" t="s">
        <v>273</v>
      </c>
      <c r="K17" s="269">
        <f>30*2/5</f>
        <v>12</v>
      </c>
    </row>
    <row r="18" spans="1:11" s="28" customFormat="1" ht="33">
      <c r="A18" s="138" t="s">
        <v>95</v>
      </c>
      <c r="B18" s="277"/>
      <c r="C18" s="278"/>
      <c r="D18" s="268"/>
      <c r="E18" s="269"/>
      <c r="F18" s="268"/>
      <c r="G18" s="269"/>
      <c r="H18" s="268"/>
      <c r="I18" s="269"/>
      <c r="J18" s="268"/>
      <c r="K18" s="269"/>
    </row>
    <row r="19" spans="1:11" s="28" customFormat="1" ht="33">
      <c r="A19" s="138" t="s">
        <v>96</v>
      </c>
      <c r="B19" s="277"/>
      <c r="C19" s="278"/>
      <c r="D19" s="268"/>
      <c r="E19" s="269"/>
      <c r="F19" s="268"/>
      <c r="G19" s="269"/>
      <c r="H19" s="268"/>
      <c r="I19" s="269"/>
      <c r="J19" s="268"/>
      <c r="K19" s="269"/>
    </row>
    <row r="20" spans="1:11" s="28" customFormat="1" ht="33">
      <c r="A20" s="137" t="s">
        <v>97</v>
      </c>
      <c r="B20" s="277">
        <v>40</v>
      </c>
      <c r="C20" s="278"/>
      <c r="D20" s="268" t="s">
        <v>218</v>
      </c>
      <c r="E20" s="269">
        <f>(20+(20*5/10))</f>
        <v>30</v>
      </c>
      <c r="F20" s="270" t="s">
        <v>237</v>
      </c>
      <c r="G20" s="269">
        <v>0</v>
      </c>
      <c r="H20" s="270" t="s">
        <v>259</v>
      </c>
      <c r="I20" s="269">
        <f>(20*5/10)+20</f>
        <v>30</v>
      </c>
      <c r="J20" s="270" t="s">
        <v>238</v>
      </c>
      <c r="K20" s="269">
        <f>(20*5/10)+(20*5/10)</f>
        <v>20</v>
      </c>
    </row>
    <row r="21" spans="1:11" s="28" customFormat="1" ht="33">
      <c r="A21" s="138" t="s">
        <v>98</v>
      </c>
      <c r="B21" s="277"/>
      <c r="C21" s="278"/>
      <c r="D21" s="268"/>
      <c r="E21" s="269"/>
      <c r="F21" s="270"/>
      <c r="G21" s="269"/>
      <c r="H21" s="270"/>
      <c r="I21" s="269"/>
      <c r="J21" s="270"/>
      <c r="K21" s="269"/>
    </row>
    <row r="22" spans="1:11" s="28" customFormat="1" ht="16.5">
      <c r="A22" s="138" t="s">
        <v>99</v>
      </c>
      <c r="B22" s="277"/>
      <c r="C22" s="278"/>
      <c r="D22" s="268"/>
      <c r="E22" s="269"/>
      <c r="F22" s="270"/>
      <c r="G22" s="269"/>
      <c r="H22" s="270"/>
      <c r="I22" s="269"/>
      <c r="J22" s="270"/>
      <c r="K22" s="269"/>
    </row>
    <row r="23" spans="1:11" s="28" customFormat="1" ht="16.5">
      <c r="A23" s="138" t="s">
        <v>100</v>
      </c>
      <c r="B23" s="277"/>
      <c r="C23" s="278"/>
      <c r="D23" s="268"/>
      <c r="E23" s="269"/>
      <c r="F23" s="270"/>
      <c r="G23" s="269"/>
      <c r="H23" s="270"/>
      <c r="I23" s="269"/>
      <c r="J23" s="270"/>
      <c r="K23" s="269"/>
    </row>
    <row r="24" spans="1:11" s="28" customFormat="1" ht="209.25" customHeight="1">
      <c r="A24" s="138" t="s">
        <v>96</v>
      </c>
      <c r="B24" s="277"/>
      <c r="C24" s="278"/>
      <c r="D24" s="268"/>
      <c r="E24" s="269"/>
      <c r="F24" s="270"/>
      <c r="G24" s="269"/>
      <c r="H24" s="270"/>
      <c r="I24" s="269"/>
      <c r="J24" s="270"/>
      <c r="K24" s="269"/>
    </row>
    <row r="25" spans="1:11" s="28" customFormat="1" ht="16.5">
      <c r="A25" s="139" t="s">
        <v>101</v>
      </c>
      <c r="B25" s="277">
        <v>20</v>
      </c>
      <c r="C25" s="278"/>
      <c r="D25" s="268" t="s">
        <v>219</v>
      </c>
      <c r="E25" s="269">
        <v>1</v>
      </c>
      <c r="F25" s="268" t="s">
        <v>238</v>
      </c>
      <c r="G25" s="269">
        <v>1</v>
      </c>
      <c r="H25" s="270" t="s">
        <v>283</v>
      </c>
      <c r="I25" s="269">
        <v>20</v>
      </c>
      <c r="J25" s="268" t="s">
        <v>274</v>
      </c>
      <c r="K25" s="269">
        <v>1</v>
      </c>
    </row>
    <row r="26" spans="1:11" s="28" customFormat="1" ht="33">
      <c r="A26" s="140" t="s">
        <v>102</v>
      </c>
      <c r="B26" s="277"/>
      <c r="C26" s="278"/>
      <c r="D26" s="268"/>
      <c r="E26" s="269"/>
      <c r="F26" s="268"/>
      <c r="G26" s="269"/>
      <c r="H26" s="270"/>
      <c r="I26" s="269"/>
      <c r="J26" s="268"/>
      <c r="K26" s="269"/>
    </row>
    <row r="27" spans="1:11" s="28" customFormat="1" ht="33">
      <c r="A27" s="140" t="s">
        <v>96</v>
      </c>
      <c r="B27" s="277"/>
      <c r="C27" s="278"/>
      <c r="D27" s="268"/>
      <c r="E27" s="269"/>
      <c r="F27" s="268"/>
      <c r="G27" s="269"/>
      <c r="H27" s="270"/>
      <c r="I27" s="269"/>
      <c r="J27" s="268"/>
      <c r="K27" s="269"/>
    </row>
    <row r="28" spans="1:11" s="28" customFormat="1" ht="66">
      <c r="A28" s="139" t="s">
        <v>103</v>
      </c>
      <c r="B28" s="277">
        <v>20</v>
      </c>
      <c r="C28" s="278"/>
      <c r="D28" s="268" t="s">
        <v>219</v>
      </c>
      <c r="E28" s="269">
        <v>20</v>
      </c>
      <c r="F28" s="268" t="s">
        <v>238</v>
      </c>
      <c r="G28" s="269">
        <v>10</v>
      </c>
      <c r="H28" s="268" t="s">
        <v>238</v>
      </c>
      <c r="I28" s="269">
        <v>10</v>
      </c>
      <c r="J28" s="268" t="s">
        <v>238</v>
      </c>
      <c r="K28" s="269">
        <v>10</v>
      </c>
    </row>
    <row r="29" spans="1:11" s="28" customFormat="1" ht="33">
      <c r="A29" s="140" t="s">
        <v>102</v>
      </c>
      <c r="B29" s="277"/>
      <c r="C29" s="278"/>
      <c r="D29" s="268"/>
      <c r="E29" s="269"/>
      <c r="F29" s="268"/>
      <c r="G29" s="269"/>
      <c r="H29" s="268"/>
      <c r="I29" s="269"/>
      <c r="J29" s="268"/>
      <c r="K29" s="269"/>
    </row>
    <row r="30" spans="1:11" s="28" customFormat="1" ht="33">
      <c r="A30" s="140" t="s">
        <v>96</v>
      </c>
      <c r="B30" s="277"/>
      <c r="C30" s="278"/>
      <c r="D30" s="268"/>
      <c r="E30" s="269"/>
      <c r="F30" s="268"/>
      <c r="G30" s="269"/>
      <c r="H30" s="268"/>
      <c r="I30" s="269"/>
      <c r="J30" s="268"/>
      <c r="K30" s="269"/>
    </row>
    <row r="31" spans="1:11" s="28" customFormat="1" ht="33">
      <c r="A31" s="139" t="s">
        <v>104</v>
      </c>
      <c r="B31" s="277">
        <v>20</v>
      </c>
      <c r="C31" s="278"/>
      <c r="D31" s="268" t="s">
        <v>220</v>
      </c>
      <c r="E31" s="269">
        <f>20*15/20</f>
        <v>15</v>
      </c>
      <c r="F31" s="268" t="s">
        <v>239</v>
      </c>
      <c r="G31" s="269">
        <f>20*2/20</f>
        <v>2</v>
      </c>
      <c r="H31" s="268" t="s">
        <v>242</v>
      </c>
      <c r="I31" s="269">
        <v>20</v>
      </c>
      <c r="J31" s="268" t="s">
        <v>239</v>
      </c>
      <c r="K31" s="269">
        <f>20*2/20</f>
        <v>2</v>
      </c>
    </row>
    <row r="32" spans="1:11" s="28" customFormat="1" ht="33">
      <c r="A32" s="140" t="s">
        <v>102</v>
      </c>
      <c r="B32" s="277"/>
      <c r="C32" s="278"/>
      <c r="D32" s="268"/>
      <c r="E32" s="269"/>
      <c r="F32" s="268"/>
      <c r="G32" s="269"/>
      <c r="H32" s="268"/>
      <c r="I32" s="269"/>
      <c r="J32" s="268"/>
      <c r="K32" s="269"/>
    </row>
    <row r="33" spans="1:11" s="28" customFormat="1" ht="33">
      <c r="A33" s="140" t="s">
        <v>96</v>
      </c>
      <c r="B33" s="277"/>
      <c r="C33" s="278"/>
      <c r="D33" s="268"/>
      <c r="E33" s="269"/>
      <c r="F33" s="268"/>
      <c r="G33" s="269"/>
      <c r="H33" s="268"/>
      <c r="I33" s="269"/>
      <c r="J33" s="268"/>
      <c r="K33" s="269"/>
    </row>
    <row r="34" spans="1:11" s="28" customFormat="1" ht="33">
      <c r="A34" s="139" t="s">
        <v>105</v>
      </c>
      <c r="B34" s="277">
        <v>30</v>
      </c>
      <c r="C34" s="278"/>
      <c r="D34" s="268" t="s">
        <v>240</v>
      </c>
      <c r="E34" s="269">
        <v>30</v>
      </c>
      <c r="F34" s="268" t="s">
        <v>241</v>
      </c>
      <c r="G34" s="271">
        <f>30*2/7</f>
        <v>8.571428571428571</v>
      </c>
      <c r="H34" s="268" t="s">
        <v>241</v>
      </c>
      <c r="I34" s="271">
        <f>30*2/7</f>
        <v>8.571428571428571</v>
      </c>
      <c r="J34" s="270" t="s">
        <v>275</v>
      </c>
      <c r="K34" s="271">
        <f>30*1/7</f>
        <v>4.285714285714286</v>
      </c>
    </row>
    <row r="35" spans="1:11" s="28" customFormat="1" ht="66">
      <c r="A35" s="140" t="s">
        <v>106</v>
      </c>
      <c r="B35" s="277"/>
      <c r="C35" s="278"/>
      <c r="D35" s="268"/>
      <c r="E35" s="269"/>
      <c r="F35" s="268"/>
      <c r="G35" s="271"/>
      <c r="H35" s="268"/>
      <c r="I35" s="271"/>
      <c r="J35" s="270"/>
      <c r="K35" s="271"/>
    </row>
    <row r="36" spans="1:11" s="28" customFormat="1" ht="33">
      <c r="A36" s="140" t="s">
        <v>96</v>
      </c>
      <c r="B36" s="277"/>
      <c r="C36" s="278"/>
      <c r="D36" s="268"/>
      <c r="E36" s="269"/>
      <c r="F36" s="268"/>
      <c r="G36" s="271"/>
      <c r="H36" s="268"/>
      <c r="I36" s="271"/>
      <c r="J36" s="270"/>
      <c r="K36" s="271"/>
    </row>
    <row r="37" spans="1:11" s="28" customFormat="1" ht="16.5">
      <c r="A37" s="139" t="s">
        <v>107</v>
      </c>
      <c r="B37" s="277">
        <v>20</v>
      </c>
      <c r="C37" s="278"/>
      <c r="D37" s="268" t="s">
        <v>221</v>
      </c>
      <c r="E37" s="269">
        <v>1</v>
      </c>
      <c r="F37" s="268" t="s">
        <v>221</v>
      </c>
      <c r="G37" s="269">
        <v>1</v>
      </c>
      <c r="H37" s="270" t="s">
        <v>260</v>
      </c>
      <c r="I37" s="269">
        <v>20</v>
      </c>
      <c r="J37" s="268" t="s">
        <v>219</v>
      </c>
      <c r="K37" s="269">
        <v>1</v>
      </c>
    </row>
    <row r="38" spans="1:11" s="28" customFormat="1" ht="33">
      <c r="A38" s="140" t="s">
        <v>102</v>
      </c>
      <c r="B38" s="277"/>
      <c r="C38" s="278"/>
      <c r="D38" s="268"/>
      <c r="E38" s="269"/>
      <c r="F38" s="268"/>
      <c r="G38" s="269"/>
      <c r="H38" s="270"/>
      <c r="I38" s="269"/>
      <c r="J38" s="268"/>
      <c r="K38" s="269"/>
    </row>
    <row r="39" spans="1:11" s="28" customFormat="1" ht="33">
      <c r="A39" s="140" t="s">
        <v>96</v>
      </c>
      <c r="B39" s="277"/>
      <c r="C39" s="278"/>
      <c r="D39" s="268"/>
      <c r="E39" s="269"/>
      <c r="F39" s="268"/>
      <c r="G39" s="269"/>
      <c r="H39" s="270"/>
      <c r="I39" s="269"/>
      <c r="J39" s="268"/>
      <c r="K39" s="269"/>
    </row>
    <row r="40" spans="1:11" s="28" customFormat="1" ht="16.5">
      <c r="A40" s="139" t="s">
        <v>108</v>
      </c>
      <c r="B40" s="277">
        <v>20</v>
      </c>
      <c r="C40" s="278"/>
      <c r="D40" s="268" t="s">
        <v>221</v>
      </c>
      <c r="E40" s="269">
        <v>1</v>
      </c>
      <c r="F40" s="268" t="s">
        <v>242</v>
      </c>
      <c r="G40" s="269">
        <v>1</v>
      </c>
      <c r="H40" s="270" t="s">
        <v>260</v>
      </c>
      <c r="I40" s="269">
        <v>20</v>
      </c>
      <c r="J40" s="268" t="s">
        <v>219</v>
      </c>
      <c r="K40" s="269">
        <v>1</v>
      </c>
    </row>
    <row r="41" spans="1:11" s="28" customFormat="1" ht="49.5">
      <c r="A41" s="140" t="s">
        <v>109</v>
      </c>
      <c r="B41" s="277"/>
      <c r="C41" s="278"/>
      <c r="D41" s="268"/>
      <c r="E41" s="269"/>
      <c r="F41" s="268"/>
      <c r="G41" s="269"/>
      <c r="H41" s="270"/>
      <c r="I41" s="269"/>
      <c r="J41" s="268"/>
      <c r="K41" s="269"/>
    </row>
    <row r="42" spans="1:11" s="28" customFormat="1" ht="33">
      <c r="A42" s="140" t="s">
        <v>89</v>
      </c>
      <c r="B42" s="277"/>
      <c r="C42" s="278"/>
      <c r="D42" s="268"/>
      <c r="E42" s="269"/>
      <c r="F42" s="268"/>
      <c r="G42" s="269"/>
      <c r="H42" s="270"/>
      <c r="I42" s="269"/>
      <c r="J42" s="268"/>
      <c r="K42" s="269"/>
    </row>
    <row r="43" spans="1:11" s="28" customFormat="1" ht="16.5">
      <c r="A43" s="141" t="s">
        <v>110</v>
      </c>
      <c r="B43" s="277">
        <v>20</v>
      </c>
      <c r="C43" s="278"/>
      <c r="D43" s="276">
        <v>0.1</v>
      </c>
      <c r="E43" s="269">
        <f>20*D43/F43</f>
        <v>4</v>
      </c>
      <c r="F43" s="270">
        <v>0.5</v>
      </c>
      <c r="G43" s="269">
        <v>20</v>
      </c>
      <c r="H43" s="270" t="s">
        <v>237</v>
      </c>
      <c r="I43" s="269">
        <v>0</v>
      </c>
      <c r="J43" s="270">
        <v>0.01</v>
      </c>
      <c r="K43" s="269">
        <f>20*J43/D43</f>
        <v>2</v>
      </c>
    </row>
    <row r="44" spans="1:11" s="28" customFormat="1" ht="33">
      <c r="A44" s="142" t="s">
        <v>111</v>
      </c>
      <c r="B44" s="277"/>
      <c r="C44" s="278"/>
      <c r="D44" s="268"/>
      <c r="E44" s="269"/>
      <c r="F44" s="270"/>
      <c r="G44" s="269"/>
      <c r="H44" s="270"/>
      <c r="I44" s="269"/>
      <c r="J44" s="270"/>
      <c r="K44" s="269"/>
    </row>
    <row r="45" spans="1:11" s="28" customFormat="1" ht="16.5">
      <c r="A45" s="142" t="s">
        <v>112</v>
      </c>
      <c r="B45" s="277"/>
      <c r="C45" s="278"/>
      <c r="D45" s="268"/>
      <c r="E45" s="269"/>
      <c r="F45" s="270"/>
      <c r="G45" s="269"/>
      <c r="H45" s="270"/>
      <c r="I45" s="269"/>
      <c r="J45" s="270"/>
      <c r="K45" s="269"/>
    </row>
    <row r="46" spans="1:11" s="28" customFormat="1" ht="16.5">
      <c r="A46" s="142" t="s">
        <v>113</v>
      </c>
      <c r="B46" s="277"/>
      <c r="C46" s="278"/>
      <c r="D46" s="268"/>
      <c r="E46" s="269"/>
      <c r="F46" s="270"/>
      <c r="G46" s="269"/>
      <c r="H46" s="270"/>
      <c r="I46" s="269"/>
      <c r="J46" s="270"/>
      <c r="K46" s="269"/>
    </row>
    <row r="47" spans="1:11" s="28" customFormat="1" ht="16.5">
      <c r="A47" s="142" t="s">
        <v>114</v>
      </c>
      <c r="B47" s="277"/>
      <c r="C47" s="278"/>
      <c r="D47" s="268"/>
      <c r="E47" s="269"/>
      <c r="F47" s="270"/>
      <c r="G47" s="269"/>
      <c r="H47" s="270"/>
      <c r="I47" s="269"/>
      <c r="J47" s="270"/>
      <c r="K47" s="269"/>
    </row>
    <row r="48" spans="1:11" s="28" customFormat="1" ht="16.5">
      <c r="A48" s="142" t="s">
        <v>115</v>
      </c>
      <c r="B48" s="277"/>
      <c r="C48" s="278"/>
      <c r="D48" s="268"/>
      <c r="E48" s="269"/>
      <c r="F48" s="270"/>
      <c r="G48" s="269"/>
      <c r="H48" s="270"/>
      <c r="I48" s="269"/>
      <c r="J48" s="270"/>
      <c r="K48" s="269"/>
    </row>
    <row r="49" spans="1:11" s="28" customFormat="1" ht="33">
      <c r="A49" s="142" t="s">
        <v>116</v>
      </c>
      <c r="B49" s="277"/>
      <c r="C49" s="278"/>
      <c r="D49" s="268"/>
      <c r="E49" s="269"/>
      <c r="F49" s="270"/>
      <c r="G49" s="269"/>
      <c r="H49" s="270"/>
      <c r="I49" s="269"/>
      <c r="J49" s="270"/>
      <c r="K49" s="269"/>
    </row>
    <row r="50" spans="1:11" s="28" customFormat="1" ht="16.5">
      <c r="A50" s="142" t="s">
        <v>117</v>
      </c>
      <c r="B50" s="277"/>
      <c r="C50" s="278"/>
      <c r="D50" s="268"/>
      <c r="E50" s="269"/>
      <c r="F50" s="270"/>
      <c r="G50" s="269"/>
      <c r="H50" s="270"/>
      <c r="I50" s="269"/>
      <c r="J50" s="270"/>
      <c r="K50" s="269"/>
    </row>
    <row r="51" spans="1:11" s="28" customFormat="1" ht="33">
      <c r="A51" s="142" t="s">
        <v>118</v>
      </c>
      <c r="B51" s="277"/>
      <c r="C51" s="278"/>
      <c r="D51" s="268"/>
      <c r="E51" s="269"/>
      <c r="F51" s="270"/>
      <c r="G51" s="269"/>
      <c r="H51" s="270"/>
      <c r="I51" s="269"/>
      <c r="J51" s="270"/>
      <c r="K51" s="269"/>
    </row>
    <row r="52" spans="1:11" s="28" customFormat="1" ht="33">
      <c r="A52" s="142" t="s">
        <v>119</v>
      </c>
      <c r="B52" s="277"/>
      <c r="C52" s="278"/>
      <c r="D52" s="268"/>
      <c r="E52" s="269"/>
      <c r="F52" s="270"/>
      <c r="G52" s="269"/>
      <c r="H52" s="270"/>
      <c r="I52" s="269"/>
      <c r="J52" s="270"/>
      <c r="K52" s="269"/>
    </row>
    <row r="53" spans="1:11" s="28" customFormat="1" ht="149.25" thickBot="1">
      <c r="A53" s="142" t="s">
        <v>120</v>
      </c>
      <c r="B53" s="277">
        <v>20</v>
      </c>
      <c r="C53" s="278"/>
      <c r="D53" s="149" t="s">
        <v>222</v>
      </c>
      <c r="E53" s="150">
        <v>20</v>
      </c>
      <c r="F53" s="208" t="s">
        <v>222</v>
      </c>
      <c r="G53" s="232">
        <v>20</v>
      </c>
      <c r="H53" s="208" t="s">
        <v>222</v>
      </c>
      <c r="I53" s="232">
        <v>20</v>
      </c>
      <c r="J53" s="210" t="s">
        <v>222</v>
      </c>
      <c r="K53" s="232">
        <v>20</v>
      </c>
    </row>
    <row r="54" spans="1:11" s="75" customFormat="1" ht="16.5" thickBot="1">
      <c r="A54" s="72" t="s">
        <v>53</v>
      </c>
      <c r="B54" s="274">
        <f>SUM(B8:C53)</f>
        <v>300</v>
      </c>
      <c r="C54" s="275"/>
      <c r="D54" s="154"/>
      <c r="E54" s="155">
        <f>SUM(E8:E53)</f>
        <v>171.16666666666669</v>
      </c>
      <c r="F54" s="74"/>
      <c r="G54" s="155">
        <f>SUM(G8:G53)</f>
        <v>112.73809523809524</v>
      </c>
      <c r="H54" s="74"/>
      <c r="I54" s="155">
        <f>SUM(I8:I53)</f>
        <v>238.57142857142858</v>
      </c>
      <c r="J54" s="74"/>
      <c r="K54" s="155">
        <f>SUM(K8:K53)</f>
        <v>90.78571428571429</v>
      </c>
    </row>
  </sheetData>
  <sheetProtection/>
  <mergeCells count="115">
    <mergeCell ref="D6:E6"/>
    <mergeCell ref="F6:G6"/>
    <mergeCell ref="H6:I6"/>
    <mergeCell ref="B20:C24"/>
    <mergeCell ref="D20:D24"/>
    <mergeCell ref="B14:C16"/>
    <mergeCell ref="B17:C19"/>
    <mergeCell ref="B8:C10"/>
    <mergeCell ref="B11:C13"/>
    <mergeCell ref="F17:F19"/>
    <mergeCell ref="B31:C33"/>
    <mergeCell ref="B34:C36"/>
    <mergeCell ref="D31:D33"/>
    <mergeCell ref="D34:D36"/>
    <mergeCell ref="B25:C27"/>
    <mergeCell ref="B28:C30"/>
    <mergeCell ref="D25:D27"/>
    <mergeCell ref="D28:D30"/>
    <mergeCell ref="B53:C53"/>
    <mergeCell ref="B6:C7"/>
    <mergeCell ref="D8:D10"/>
    <mergeCell ref="D11:D13"/>
    <mergeCell ref="D14:D16"/>
    <mergeCell ref="D17:D19"/>
    <mergeCell ref="B43:C52"/>
    <mergeCell ref="B37:C39"/>
    <mergeCell ref="B40:C42"/>
    <mergeCell ref="D37:D39"/>
    <mergeCell ref="D43:D52"/>
    <mergeCell ref="E8:E10"/>
    <mergeCell ref="E11:E13"/>
    <mergeCell ref="E14:E16"/>
    <mergeCell ref="E17:E19"/>
    <mergeCell ref="E20:E24"/>
    <mergeCell ref="E25:E27"/>
    <mergeCell ref="E28:E30"/>
    <mergeCell ref="E31:E33"/>
    <mergeCell ref="D40:D42"/>
    <mergeCell ref="E34:E36"/>
    <mergeCell ref="E37:E39"/>
    <mergeCell ref="E40:E42"/>
    <mergeCell ref="E43:E52"/>
    <mergeCell ref="F8:F10"/>
    <mergeCell ref="G8:G10"/>
    <mergeCell ref="F11:F13"/>
    <mergeCell ref="G11:G13"/>
    <mergeCell ref="F14:F16"/>
    <mergeCell ref="G14:G16"/>
    <mergeCell ref="G17:G19"/>
    <mergeCell ref="F20:F24"/>
    <mergeCell ref="G20:G24"/>
    <mergeCell ref="F25:F27"/>
    <mergeCell ref="G25:G27"/>
    <mergeCell ref="G40:G42"/>
    <mergeCell ref="F43:F52"/>
    <mergeCell ref="G43:G52"/>
    <mergeCell ref="F28:F30"/>
    <mergeCell ref="G28:G30"/>
    <mergeCell ref="F31:F33"/>
    <mergeCell ref="G31:G33"/>
    <mergeCell ref="F34:F36"/>
    <mergeCell ref="G34:G36"/>
    <mergeCell ref="H8:H10"/>
    <mergeCell ref="I8:I10"/>
    <mergeCell ref="H11:H13"/>
    <mergeCell ref="I11:I13"/>
    <mergeCell ref="H14:H16"/>
    <mergeCell ref="I14:I16"/>
    <mergeCell ref="H17:H19"/>
    <mergeCell ref="I17:I19"/>
    <mergeCell ref="H20:H24"/>
    <mergeCell ref="I20:I24"/>
    <mergeCell ref="H25:H27"/>
    <mergeCell ref="I25:I27"/>
    <mergeCell ref="H28:H30"/>
    <mergeCell ref="I28:I30"/>
    <mergeCell ref="H31:H33"/>
    <mergeCell ref="I31:I33"/>
    <mergeCell ref="H34:H36"/>
    <mergeCell ref="I34:I36"/>
    <mergeCell ref="B54:C54"/>
    <mergeCell ref="H37:H39"/>
    <mergeCell ref="I37:I39"/>
    <mergeCell ref="H40:H42"/>
    <mergeCell ref="I40:I42"/>
    <mergeCell ref="H43:H52"/>
    <mergeCell ref="I43:I52"/>
    <mergeCell ref="F37:F39"/>
    <mergeCell ref="G37:G39"/>
    <mergeCell ref="F40:F42"/>
    <mergeCell ref="J6:K6"/>
    <mergeCell ref="J8:J10"/>
    <mergeCell ref="K8:K10"/>
    <mergeCell ref="J11:J13"/>
    <mergeCell ref="K11:K13"/>
    <mergeCell ref="J14:J16"/>
    <mergeCell ref="K14:K16"/>
    <mergeCell ref="J17:J19"/>
    <mergeCell ref="K17:K19"/>
    <mergeCell ref="J20:J24"/>
    <mergeCell ref="K20:K24"/>
    <mergeCell ref="J25:J27"/>
    <mergeCell ref="K25:K27"/>
    <mergeCell ref="J28:J30"/>
    <mergeCell ref="K28:K30"/>
    <mergeCell ref="J31:J33"/>
    <mergeCell ref="K31:K33"/>
    <mergeCell ref="J34:J36"/>
    <mergeCell ref="K34:K36"/>
    <mergeCell ref="J37:J39"/>
    <mergeCell ref="K37:K39"/>
    <mergeCell ref="J40:J42"/>
    <mergeCell ref="K40:K42"/>
    <mergeCell ref="J43:J52"/>
    <mergeCell ref="K43:K52"/>
  </mergeCells>
  <printOptions/>
  <pageMargins left="0.7874015748031497" right="0.7874015748031497" top="0.7874015748031497" bottom="0.7874015748031497" header="0" footer="0"/>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A1:J36"/>
  <sheetViews>
    <sheetView zoomScale="60" zoomScaleNormal="60" zoomScalePageLayoutView="0" workbookViewId="0" topLeftCell="A1">
      <pane xSplit="1" ySplit="7" topLeftCell="B31" activePane="bottomRight" state="frozen"/>
      <selection pane="topLeft" activeCell="A1" sqref="A1"/>
      <selection pane="topRight" activeCell="C1" sqref="C1"/>
      <selection pane="bottomLeft" activeCell="A8" sqref="A8"/>
      <selection pane="bottomRight" activeCell="C35" sqref="C35"/>
    </sheetView>
  </sheetViews>
  <sheetFormatPr defaultColWidth="11.421875" defaultRowHeight="15"/>
  <cols>
    <col min="1" max="1" width="81.00390625" style="21" customWidth="1"/>
    <col min="2" max="3" width="27.57421875" style="18" customWidth="1"/>
    <col min="4" max="4" width="15.421875" style="18" customWidth="1"/>
    <col min="5" max="5" width="27.57421875" style="18" customWidth="1"/>
    <col min="6" max="6" width="15.421875" style="18" customWidth="1"/>
    <col min="7" max="7" width="27.57421875" style="18" customWidth="1"/>
    <col min="8" max="8" width="15.421875" style="18" customWidth="1"/>
    <col min="9" max="9" width="27.57421875" style="18" customWidth="1"/>
    <col min="10" max="10" width="15.421875" style="18" customWidth="1"/>
    <col min="11" max="16384" width="11.421875" style="18" customWidth="1"/>
  </cols>
  <sheetData>
    <row r="1" ht="25.5">
      <c r="A1" s="5" t="s">
        <v>75</v>
      </c>
    </row>
    <row r="2" ht="18">
      <c r="A2" s="4" t="s">
        <v>74</v>
      </c>
    </row>
    <row r="3" ht="18">
      <c r="A3" s="4" t="s">
        <v>37</v>
      </c>
    </row>
    <row r="4" ht="18">
      <c r="A4" s="118" t="s">
        <v>46</v>
      </c>
    </row>
    <row r="5" ht="18.75" thickBot="1">
      <c r="A5" s="121" t="s">
        <v>48</v>
      </c>
    </row>
    <row r="6" spans="1:10" ht="17.25" thickBot="1">
      <c r="A6" s="280" t="s">
        <v>0</v>
      </c>
      <c r="B6" s="293" t="s">
        <v>51</v>
      </c>
      <c r="C6" s="291" t="s">
        <v>208</v>
      </c>
      <c r="D6" s="292"/>
      <c r="E6" s="285" t="s">
        <v>212</v>
      </c>
      <c r="F6" s="286"/>
      <c r="G6" s="287" t="s">
        <v>209</v>
      </c>
      <c r="H6" s="288"/>
      <c r="I6" s="272" t="s">
        <v>210</v>
      </c>
      <c r="J6" s="273"/>
    </row>
    <row r="7" spans="1:10" ht="16.5">
      <c r="A7" s="290"/>
      <c r="B7" s="294"/>
      <c r="C7" s="37" t="s">
        <v>52</v>
      </c>
      <c r="D7" s="38" t="s">
        <v>1</v>
      </c>
      <c r="E7" s="90" t="s">
        <v>52</v>
      </c>
      <c r="F7" s="40" t="s">
        <v>1</v>
      </c>
      <c r="G7" s="94" t="s">
        <v>52</v>
      </c>
      <c r="H7" s="42" t="s">
        <v>1</v>
      </c>
      <c r="I7" s="217" t="s">
        <v>52</v>
      </c>
      <c r="J7" s="218" t="s">
        <v>1</v>
      </c>
    </row>
    <row r="8" spans="1:10" ht="16.5">
      <c r="A8" s="141" t="s">
        <v>121</v>
      </c>
      <c r="B8" s="278">
        <v>50</v>
      </c>
      <c r="C8" s="289" t="s">
        <v>234</v>
      </c>
      <c r="D8" s="269">
        <v>25</v>
      </c>
      <c r="E8" s="289" t="s">
        <v>246</v>
      </c>
      <c r="F8" s="269">
        <v>50</v>
      </c>
      <c r="G8" s="289" t="s">
        <v>246</v>
      </c>
      <c r="H8" s="269">
        <v>50</v>
      </c>
      <c r="I8" s="289" t="s">
        <v>247</v>
      </c>
      <c r="J8" s="269">
        <v>50</v>
      </c>
    </row>
    <row r="9" spans="1:10" ht="49.5">
      <c r="A9" s="142" t="s">
        <v>122</v>
      </c>
      <c r="B9" s="278"/>
      <c r="C9" s="268"/>
      <c r="D9" s="269"/>
      <c r="E9" s="268"/>
      <c r="F9" s="269"/>
      <c r="G9" s="268"/>
      <c r="H9" s="269"/>
      <c r="I9" s="268"/>
      <c r="J9" s="269"/>
    </row>
    <row r="10" spans="1:10" ht="33">
      <c r="A10" s="142" t="s">
        <v>96</v>
      </c>
      <c r="B10" s="278"/>
      <c r="C10" s="268"/>
      <c r="D10" s="269"/>
      <c r="E10" s="268"/>
      <c r="F10" s="269"/>
      <c r="G10" s="268"/>
      <c r="H10" s="269"/>
      <c r="I10" s="268"/>
      <c r="J10" s="269"/>
    </row>
    <row r="11" spans="1:10" ht="32.25" customHeight="1">
      <c r="A11" s="141" t="s">
        <v>123</v>
      </c>
      <c r="B11" s="278">
        <v>30</v>
      </c>
      <c r="C11" s="289" t="s">
        <v>235</v>
      </c>
      <c r="D11" s="269">
        <f>30*15/50</f>
        <v>9</v>
      </c>
      <c r="E11" s="289" t="s">
        <v>247</v>
      </c>
      <c r="F11" s="269">
        <f>30*10/50</f>
        <v>6</v>
      </c>
      <c r="G11" s="289" t="s">
        <v>234</v>
      </c>
      <c r="H11" s="269">
        <v>30</v>
      </c>
      <c r="I11" s="289" t="s">
        <v>277</v>
      </c>
      <c r="J11" s="269">
        <f>30*5/50</f>
        <v>3</v>
      </c>
    </row>
    <row r="12" spans="1:10" ht="49.5">
      <c r="A12" s="142" t="s">
        <v>124</v>
      </c>
      <c r="B12" s="278"/>
      <c r="C12" s="268"/>
      <c r="D12" s="269"/>
      <c r="E12" s="268"/>
      <c r="F12" s="269"/>
      <c r="G12" s="268"/>
      <c r="H12" s="269"/>
      <c r="I12" s="268"/>
      <c r="J12" s="269"/>
    </row>
    <row r="13" spans="1:10" ht="33">
      <c r="A13" s="142" t="s">
        <v>96</v>
      </c>
      <c r="B13" s="278"/>
      <c r="C13" s="268"/>
      <c r="D13" s="269"/>
      <c r="E13" s="268"/>
      <c r="F13" s="269"/>
      <c r="G13" s="268"/>
      <c r="H13" s="269"/>
      <c r="I13" s="268"/>
      <c r="J13" s="269"/>
    </row>
    <row r="14" spans="1:10" ht="16.5">
      <c r="A14" s="141" t="s">
        <v>110</v>
      </c>
      <c r="B14" s="278">
        <v>20</v>
      </c>
      <c r="C14" s="276">
        <v>0.05</v>
      </c>
      <c r="D14" s="269">
        <f>20*C14/E14</f>
        <v>2</v>
      </c>
      <c r="E14" s="270">
        <v>0.5</v>
      </c>
      <c r="F14" s="269">
        <v>20</v>
      </c>
      <c r="G14" s="270" t="s">
        <v>237</v>
      </c>
      <c r="H14" s="269">
        <v>0</v>
      </c>
      <c r="I14" s="270">
        <v>0.01</v>
      </c>
      <c r="J14" s="269">
        <v>1</v>
      </c>
    </row>
    <row r="15" spans="1:10" ht="33">
      <c r="A15" s="142" t="s">
        <v>111</v>
      </c>
      <c r="B15" s="278"/>
      <c r="C15" s="268"/>
      <c r="D15" s="269"/>
      <c r="E15" s="270"/>
      <c r="F15" s="269"/>
      <c r="G15" s="270"/>
      <c r="H15" s="269"/>
      <c r="I15" s="270"/>
      <c r="J15" s="269"/>
    </row>
    <row r="16" spans="1:10" ht="16.5">
      <c r="A16" s="142"/>
      <c r="B16" s="278"/>
      <c r="C16" s="268"/>
      <c r="D16" s="269"/>
      <c r="E16" s="270"/>
      <c r="F16" s="269"/>
      <c r="G16" s="270"/>
      <c r="H16" s="269"/>
      <c r="I16" s="270"/>
      <c r="J16" s="269"/>
    </row>
    <row r="17" spans="1:10" ht="16.5">
      <c r="A17" s="142" t="s">
        <v>112</v>
      </c>
      <c r="B17" s="278"/>
      <c r="C17" s="268"/>
      <c r="D17" s="269"/>
      <c r="E17" s="270"/>
      <c r="F17" s="269"/>
      <c r="G17" s="270"/>
      <c r="H17" s="269"/>
      <c r="I17" s="270"/>
      <c r="J17" s="269"/>
    </row>
    <row r="18" spans="1:10" ht="16.5">
      <c r="A18" s="142" t="s">
        <v>113</v>
      </c>
      <c r="B18" s="278"/>
      <c r="C18" s="268"/>
      <c r="D18" s="269"/>
      <c r="E18" s="270"/>
      <c r="F18" s="269"/>
      <c r="G18" s="270"/>
      <c r="H18" s="269"/>
      <c r="I18" s="270"/>
      <c r="J18" s="269"/>
    </row>
    <row r="19" spans="1:10" ht="16.5">
      <c r="A19" s="142" t="s">
        <v>114</v>
      </c>
      <c r="B19" s="278"/>
      <c r="C19" s="268"/>
      <c r="D19" s="269"/>
      <c r="E19" s="270"/>
      <c r="F19" s="269"/>
      <c r="G19" s="270"/>
      <c r="H19" s="269"/>
      <c r="I19" s="270"/>
      <c r="J19" s="269"/>
    </row>
    <row r="20" spans="1:10" ht="16.5">
      <c r="A20" s="142" t="s">
        <v>115</v>
      </c>
      <c r="B20" s="278"/>
      <c r="C20" s="268"/>
      <c r="D20" s="269"/>
      <c r="E20" s="270"/>
      <c r="F20" s="269"/>
      <c r="G20" s="270"/>
      <c r="H20" s="269"/>
      <c r="I20" s="270"/>
      <c r="J20" s="269"/>
    </row>
    <row r="21" spans="1:10" ht="33">
      <c r="A21" s="142" t="s">
        <v>116</v>
      </c>
      <c r="B21" s="278"/>
      <c r="C21" s="268"/>
      <c r="D21" s="269"/>
      <c r="E21" s="270"/>
      <c r="F21" s="269"/>
      <c r="G21" s="270"/>
      <c r="H21" s="269"/>
      <c r="I21" s="270"/>
      <c r="J21" s="269"/>
    </row>
    <row r="22" spans="1:10" ht="16.5">
      <c r="A22" s="142" t="s">
        <v>117</v>
      </c>
      <c r="B22" s="278"/>
      <c r="C22" s="268"/>
      <c r="D22" s="269"/>
      <c r="E22" s="270"/>
      <c r="F22" s="269"/>
      <c r="G22" s="270"/>
      <c r="H22" s="269"/>
      <c r="I22" s="270"/>
      <c r="J22" s="269"/>
    </row>
    <row r="23" spans="1:10" ht="33">
      <c r="A23" s="142" t="s">
        <v>118</v>
      </c>
      <c r="B23" s="278"/>
      <c r="C23" s="268"/>
      <c r="D23" s="269"/>
      <c r="E23" s="270"/>
      <c r="F23" s="269"/>
      <c r="G23" s="270"/>
      <c r="H23" s="269"/>
      <c r="I23" s="270"/>
      <c r="J23" s="269"/>
    </row>
    <row r="24" spans="1:10" ht="33">
      <c r="A24" s="142" t="s">
        <v>119</v>
      </c>
      <c r="B24" s="278"/>
      <c r="C24" s="268"/>
      <c r="D24" s="269"/>
      <c r="E24" s="270"/>
      <c r="F24" s="269"/>
      <c r="G24" s="270"/>
      <c r="H24" s="269"/>
      <c r="I24" s="270"/>
      <c r="J24" s="269"/>
    </row>
    <row r="25" spans="1:10" ht="49.5">
      <c r="A25" s="141" t="s">
        <v>125</v>
      </c>
      <c r="B25" s="278">
        <v>30</v>
      </c>
      <c r="C25" s="268" t="s">
        <v>248</v>
      </c>
      <c r="D25" s="269">
        <v>30</v>
      </c>
      <c r="E25" s="268" t="s">
        <v>248</v>
      </c>
      <c r="F25" s="269">
        <v>30</v>
      </c>
      <c r="G25" s="270" t="s">
        <v>261</v>
      </c>
      <c r="H25" s="269">
        <f>30*10/10</f>
        <v>30</v>
      </c>
      <c r="I25" s="270" t="s">
        <v>237</v>
      </c>
      <c r="J25" s="269">
        <v>0</v>
      </c>
    </row>
    <row r="26" spans="1:10" ht="49.5">
      <c r="A26" s="142" t="s">
        <v>126</v>
      </c>
      <c r="B26" s="278"/>
      <c r="C26" s="268"/>
      <c r="D26" s="269"/>
      <c r="E26" s="268"/>
      <c r="F26" s="269"/>
      <c r="G26" s="270"/>
      <c r="H26" s="269"/>
      <c r="I26" s="270"/>
      <c r="J26" s="269"/>
    </row>
    <row r="27" spans="1:10" ht="33">
      <c r="A27" s="142" t="s">
        <v>127</v>
      </c>
      <c r="B27" s="278"/>
      <c r="C27" s="268"/>
      <c r="D27" s="269"/>
      <c r="E27" s="268"/>
      <c r="F27" s="269"/>
      <c r="G27" s="270"/>
      <c r="H27" s="269"/>
      <c r="I27" s="270"/>
      <c r="J27" s="269"/>
    </row>
    <row r="28" spans="1:10" ht="66">
      <c r="A28" s="144" t="s">
        <v>128</v>
      </c>
      <c r="B28" s="146">
        <v>30</v>
      </c>
      <c r="C28" s="149" t="s">
        <v>222</v>
      </c>
      <c r="D28" s="150">
        <v>30</v>
      </c>
      <c r="E28" s="208" t="s">
        <v>222</v>
      </c>
      <c r="F28" s="150">
        <v>30</v>
      </c>
      <c r="G28" s="208" t="s">
        <v>222</v>
      </c>
      <c r="H28" s="150">
        <v>30</v>
      </c>
      <c r="I28" s="210" t="s">
        <v>222</v>
      </c>
      <c r="J28" s="207">
        <v>30</v>
      </c>
    </row>
    <row r="29" spans="1:10" ht="66">
      <c r="A29" s="145" t="s">
        <v>129</v>
      </c>
      <c r="B29" s="146">
        <v>20</v>
      </c>
      <c r="C29" s="149" t="s">
        <v>222</v>
      </c>
      <c r="D29" s="150">
        <v>20</v>
      </c>
      <c r="E29" s="208" t="s">
        <v>222</v>
      </c>
      <c r="F29" s="150">
        <v>20</v>
      </c>
      <c r="G29" s="208" t="s">
        <v>222</v>
      </c>
      <c r="H29" s="150">
        <v>20</v>
      </c>
      <c r="I29" s="210" t="s">
        <v>222</v>
      </c>
      <c r="J29" s="207">
        <v>20</v>
      </c>
    </row>
    <row r="30" spans="1:10" ht="165">
      <c r="A30" s="145" t="s">
        <v>130</v>
      </c>
      <c r="B30" s="146">
        <v>20</v>
      </c>
      <c r="C30" s="149" t="s">
        <v>222</v>
      </c>
      <c r="D30" s="150">
        <v>20</v>
      </c>
      <c r="E30" s="208" t="s">
        <v>222</v>
      </c>
      <c r="F30" s="150">
        <v>20</v>
      </c>
      <c r="G30" s="143" t="s">
        <v>222</v>
      </c>
      <c r="H30" s="150">
        <v>20</v>
      </c>
      <c r="I30" s="210" t="s">
        <v>222</v>
      </c>
      <c r="J30" s="207">
        <v>20</v>
      </c>
    </row>
    <row r="31" spans="1:10" ht="82.5">
      <c r="A31" s="144" t="s">
        <v>131</v>
      </c>
      <c r="B31" s="146"/>
      <c r="C31" s="149"/>
      <c r="D31" s="150"/>
      <c r="E31" s="143"/>
      <c r="F31" s="150"/>
      <c r="G31" s="143"/>
      <c r="H31" s="150"/>
      <c r="I31" s="206"/>
      <c r="J31" s="207"/>
    </row>
    <row r="32" spans="1:10" ht="33">
      <c r="A32" s="144" t="s">
        <v>132</v>
      </c>
      <c r="B32" s="146">
        <v>30</v>
      </c>
      <c r="C32" s="149" t="s">
        <v>236</v>
      </c>
      <c r="D32" s="150">
        <v>15</v>
      </c>
      <c r="E32" s="208" t="s">
        <v>249</v>
      </c>
      <c r="F32" s="150">
        <v>30</v>
      </c>
      <c r="G32" s="208" t="s">
        <v>262</v>
      </c>
      <c r="H32" s="150">
        <f>30*25/40</f>
        <v>18.75</v>
      </c>
      <c r="I32" s="206" t="s">
        <v>230</v>
      </c>
      <c r="J32" s="207">
        <f>30*10/40</f>
        <v>7.5</v>
      </c>
    </row>
    <row r="33" spans="1:10" ht="49.5">
      <c r="A33" s="144" t="s">
        <v>133</v>
      </c>
      <c r="B33" s="146">
        <v>30</v>
      </c>
      <c r="C33" s="208" t="s">
        <v>236</v>
      </c>
      <c r="D33" s="232">
        <v>15</v>
      </c>
      <c r="E33" s="208" t="s">
        <v>249</v>
      </c>
      <c r="F33" s="232">
        <v>30</v>
      </c>
      <c r="G33" s="208" t="s">
        <v>262</v>
      </c>
      <c r="H33" s="232">
        <f>30*25/40</f>
        <v>18.75</v>
      </c>
      <c r="I33" s="211" t="s">
        <v>230</v>
      </c>
      <c r="J33" s="232">
        <f>30*10/40</f>
        <v>7.5</v>
      </c>
    </row>
    <row r="34" spans="1:10" ht="33">
      <c r="A34" s="144" t="s">
        <v>134</v>
      </c>
      <c r="B34" s="146">
        <v>20</v>
      </c>
      <c r="C34" s="208" t="s">
        <v>236</v>
      </c>
      <c r="D34" s="150">
        <f>20*20/25</f>
        <v>16</v>
      </c>
      <c r="E34" s="208" t="s">
        <v>250</v>
      </c>
      <c r="F34" s="150">
        <f>20*15/25</f>
        <v>12</v>
      </c>
      <c r="G34" s="208" t="s">
        <v>262</v>
      </c>
      <c r="H34" s="150">
        <v>20</v>
      </c>
      <c r="I34" s="211" t="s">
        <v>230</v>
      </c>
      <c r="J34" s="232">
        <f>20*10/25</f>
        <v>8</v>
      </c>
    </row>
    <row r="35" spans="1:10" ht="115.5">
      <c r="A35" s="144" t="s">
        <v>135</v>
      </c>
      <c r="B35" s="146">
        <v>20</v>
      </c>
      <c r="C35" s="149" t="s">
        <v>222</v>
      </c>
      <c r="D35" s="150">
        <v>20</v>
      </c>
      <c r="E35" s="143" t="s">
        <v>222</v>
      </c>
      <c r="F35" s="150">
        <v>20</v>
      </c>
      <c r="G35" s="206" t="s">
        <v>222</v>
      </c>
      <c r="H35" s="150">
        <v>20</v>
      </c>
      <c r="I35" s="206" t="s">
        <v>237</v>
      </c>
      <c r="J35" s="207">
        <v>0</v>
      </c>
    </row>
    <row r="36" spans="1:10" ht="17.25" thickBot="1">
      <c r="A36" s="47" t="s">
        <v>56</v>
      </c>
      <c r="B36" s="147">
        <f>SUM(B8:B35)</f>
        <v>300</v>
      </c>
      <c r="C36" s="98"/>
      <c r="D36" s="151">
        <f>SUM(D8:D35)</f>
        <v>202</v>
      </c>
      <c r="E36" s="148"/>
      <c r="F36" s="151">
        <f>SUM(F8:F35)</f>
        <v>268</v>
      </c>
      <c r="G36" s="148"/>
      <c r="H36" s="151">
        <f>SUM(H8:H35)</f>
        <v>257.5</v>
      </c>
      <c r="I36" s="148"/>
      <c r="J36" s="151">
        <f>SUM(J8:J35)</f>
        <v>147</v>
      </c>
    </row>
  </sheetData>
  <sheetProtection/>
  <mergeCells count="42">
    <mergeCell ref="A6:A7"/>
    <mergeCell ref="B8:B10"/>
    <mergeCell ref="B11:B13"/>
    <mergeCell ref="E6:F6"/>
    <mergeCell ref="G6:H6"/>
    <mergeCell ref="C6:D6"/>
    <mergeCell ref="B6:B7"/>
    <mergeCell ref="C8:C10"/>
    <mergeCell ref="C11:C13"/>
    <mergeCell ref="D8:D10"/>
    <mergeCell ref="C14:C24"/>
    <mergeCell ref="C25:C27"/>
    <mergeCell ref="B25:B27"/>
    <mergeCell ref="B14:B24"/>
    <mergeCell ref="G14:G24"/>
    <mergeCell ref="G25:G27"/>
    <mergeCell ref="D11:D13"/>
    <mergeCell ref="D14:D24"/>
    <mergeCell ref="D25:D27"/>
    <mergeCell ref="E8:E10"/>
    <mergeCell ref="E11:E13"/>
    <mergeCell ref="E14:E24"/>
    <mergeCell ref="E25:E27"/>
    <mergeCell ref="H8:H10"/>
    <mergeCell ref="H11:H13"/>
    <mergeCell ref="H14:H24"/>
    <mergeCell ref="H25:H27"/>
    <mergeCell ref="F8:F10"/>
    <mergeCell ref="F11:F13"/>
    <mergeCell ref="F14:F24"/>
    <mergeCell ref="F25:F27"/>
    <mergeCell ref="G8:G10"/>
    <mergeCell ref="G11:G13"/>
    <mergeCell ref="I25:I27"/>
    <mergeCell ref="J25:J27"/>
    <mergeCell ref="I6:J6"/>
    <mergeCell ref="I8:I10"/>
    <mergeCell ref="J8:J10"/>
    <mergeCell ref="I11:I13"/>
    <mergeCell ref="J11:J13"/>
    <mergeCell ref="I14:I24"/>
    <mergeCell ref="J14:J24"/>
  </mergeCells>
  <printOptions/>
  <pageMargins left="0.7874015748031497" right="0.7874015748031497" top="0.7874015748031497" bottom="0.7874015748031497" header="0" footer="0"/>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J43"/>
  <sheetViews>
    <sheetView zoomScale="67" zoomScaleNormal="67" zoomScalePageLayoutView="0" workbookViewId="0" topLeftCell="A1">
      <pane xSplit="2" ySplit="7" topLeftCell="C31" activePane="bottomRight" state="frozen"/>
      <selection pane="topLeft" activeCell="A1" sqref="A1"/>
      <selection pane="topRight" activeCell="C1" sqref="C1"/>
      <selection pane="bottomLeft" activeCell="A8" sqref="A8"/>
      <selection pane="bottomRight" activeCell="F42" sqref="F42"/>
    </sheetView>
  </sheetViews>
  <sheetFormatPr defaultColWidth="11.421875" defaultRowHeight="15"/>
  <cols>
    <col min="1" max="1" width="85.7109375" style="18" customWidth="1"/>
    <col min="2" max="2" width="17.8515625" style="19" customWidth="1"/>
    <col min="3" max="3" width="27.57421875" style="18" customWidth="1"/>
    <col min="4" max="4" width="15.57421875" style="18" customWidth="1"/>
    <col min="5" max="5" width="27.57421875" style="18" customWidth="1"/>
    <col min="6" max="6" width="15.421875" style="18" customWidth="1"/>
    <col min="7" max="7" width="27.57421875" style="18" customWidth="1"/>
    <col min="8" max="8" width="15.421875" style="18" customWidth="1"/>
    <col min="9" max="9" width="27.57421875" style="18" customWidth="1"/>
    <col min="10" max="10" width="15.421875" style="18" customWidth="1"/>
    <col min="11" max="16384" width="11.421875" style="18" customWidth="1"/>
  </cols>
  <sheetData>
    <row r="1" spans="1:2" ht="25.5">
      <c r="A1" s="263" t="s">
        <v>75</v>
      </c>
      <c r="B1" s="263"/>
    </row>
    <row r="2" spans="1:2" ht="18">
      <c r="A2" s="264" t="s">
        <v>74</v>
      </c>
      <c r="B2" s="264"/>
    </row>
    <row r="3" spans="1:2" ht="18">
      <c r="A3" s="264" t="s">
        <v>37</v>
      </c>
      <c r="B3" s="264"/>
    </row>
    <row r="4" spans="1:2" ht="18">
      <c r="A4" s="304" t="s">
        <v>46</v>
      </c>
      <c r="B4" s="304"/>
    </row>
    <row r="5" spans="1:2" ht="18.75" thickBot="1">
      <c r="A5" s="305" t="s">
        <v>47</v>
      </c>
      <c r="B5" s="305"/>
    </row>
    <row r="6" spans="1:10" ht="17.25" thickBot="1">
      <c r="A6" s="293" t="s">
        <v>59</v>
      </c>
      <c r="B6" s="280" t="s">
        <v>51</v>
      </c>
      <c r="C6" s="301" t="s">
        <v>208</v>
      </c>
      <c r="D6" s="302"/>
      <c r="E6" s="303" t="s">
        <v>212</v>
      </c>
      <c r="F6" s="292"/>
      <c r="G6" s="285" t="s">
        <v>209</v>
      </c>
      <c r="H6" s="286"/>
      <c r="I6" s="287" t="s">
        <v>210</v>
      </c>
      <c r="J6" s="288"/>
    </row>
    <row r="7" spans="1:10" ht="16.5">
      <c r="A7" s="294"/>
      <c r="B7" s="290"/>
      <c r="C7" s="35" t="s">
        <v>52</v>
      </c>
      <c r="D7" s="36" t="s">
        <v>1</v>
      </c>
      <c r="E7" s="97" t="s">
        <v>52</v>
      </c>
      <c r="F7" s="38" t="s">
        <v>1</v>
      </c>
      <c r="G7" s="90" t="s">
        <v>52</v>
      </c>
      <c r="H7" s="40" t="s">
        <v>1</v>
      </c>
      <c r="I7" s="94" t="s">
        <v>52</v>
      </c>
      <c r="J7" s="42" t="s">
        <v>1</v>
      </c>
    </row>
    <row r="8" spans="1:10" ht="33">
      <c r="A8" s="141" t="s">
        <v>136</v>
      </c>
      <c r="B8" s="300">
        <v>60</v>
      </c>
      <c r="C8" s="298" t="s">
        <v>226</v>
      </c>
      <c r="D8" s="296">
        <f>60*100/300</f>
        <v>20</v>
      </c>
      <c r="E8" s="298" t="s">
        <v>251</v>
      </c>
      <c r="F8" s="296">
        <v>60</v>
      </c>
      <c r="G8" s="298" t="s">
        <v>226</v>
      </c>
      <c r="H8" s="296">
        <f>60*100/300</f>
        <v>20</v>
      </c>
      <c r="I8" s="295" t="s">
        <v>237</v>
      </c>
      <c r="J8" s="296">
        <v>0</v>
      </c>
    </row>
    <row r="9" spans="1:10" ht="33">
      <c r="A9" s="142" t="s">
        <v>137</v>
      </c>
      <c r="B9" s="300"/>
      <c r="C9" s="298"/>
      <c r="D9" s="296"/>
      <c r="E9" s="298"/>
      <c r="F9" s="296"/>
      <c r="G9" s="298"/>
      <c r="H9" s="296"/>
      <c r="I9" s="295"/>
      <c r="J9" s="296"/>
    </row>
    <row r="10" spans="1:10" ht="16.5">
      <c r="A10" s="141" t="s">
        <v>138</v>
      </c>
      <c r="B10" s="300">
        <v>20</v>
      </c>
      <c r="C10" s="298" t="s">
        <v>227</v>
      </c>
      <c r="D10" s="296">
        <v>0</v>
      </c>
      <c r="E10" s="298" t="s">
        <v>227</v>
      </c>
      <c r="F10" s="296">
        <v>0</v>
      </c>
      <c r="G10" s="299">
        <v>1000000000</v>
      </c>
      <c r="H10" s="296">
        <v>20</v>
      </c>
      <c r="I10" s="295" t="s">
        <v>237</v>
      </c>
      <c r="J10" s="296">
        <v>0</v>
      </c>
    </row>
    <row r="11" spans="1:10" ht="33">
      <c r="A11" s="142" t="s">
        <v>139</v>
      </c>
      <c r="B11" s="300"/>
      <c r="C11" s="298"/>
      <c r="D11" s="296"/>
      <c r="E11" s="298"/>
      <c r="F11" s="296"/>
      <c r="G11" s="295"/>
      <c r="H11" s="296"/>
      <c r="I11" s="295"/>
      <c r="J11" s="296"/>
    </row>
    <row r="12" spans="1:10" ht="33">
      <c r="A12" s="141" t="s">
        <v>140</v>
      </c>
      <c r="B12" s="300">
        <v>20</v>
      </c>
      <c r="C12" s="298" t="s">
        <v>228</v>
      </c>
      <c r="D12" s="296">
        <v>20</v>
      </c>
      <c r="E12" s="298" t="s">
        <v>228</v>
      </c>
      <c r="F12" s="296">
        <v>20</v>
      </c>
      <c r="G12" s="298" t="s">
        <v>228</v>
      </c>
      <c r="H12" s="296">
        <v>20</v>
      </c>
      <c r="I12" s="295" t="s">
        <v>279</v>
      </c>
      <c r="J12" s="296">
        <v>20</v>
      </c>
    </row>
    <row r="13" spans="1:10" ht="33">
      <c r="A13" s="142" t="s">
        <v>141</v>
      </c>
      <c r="B13" s="300"/>
      <c r="C13" s="298"/>
      <c r="D13" s="296"/>
      <c r="E13" s="298"/>
      <c r="F13" s="296"/>
      <c r="G13" s="298"/>
      <c r="H13" s="296"/>
      <c r="I13" s="295"/>
      <c r="J13" s="296"/>
    </row>
    <row r="14" spans="1:10" ht="49.5">
      <c r="A14" s="141" t="s">
        <v>142</v>
      </c>
      <c r="B14" s="158">
        <v>20</v>
      </c>
      <c r="C14" s="160" t="s">
        <v>229</v>
      </c>
      <c r="D14" s="161">
        <v>20</v>
      </c>
      <c r="E14" s="159" t="s">
        <v>227</v>
      </c>
      <c r="F14" s="161">
        <v>0</v>
      </c>
      <c r="G14" s="159" t="s">
        <v>228</v>
      </c>
      <c r="H14" s="234">
        <f>20*25/35</f>
        <v>14.285714285714286</v>
      </c>
      <c r="I14" s="159" t="s">
        <v>237</v>
      </c>
      <c r="J14" s="161">
        <v>0</v>
      </c>
    </row>
    <row r="15" spans="1:10" ht="16.5">
      <c r="A15" s="141" t="s">
        <v>143</v>
      </c>
      <c r="B15" s="300">
        <v>20</v>
      </c>
      <c r="C15" s="298" t="s">
        <v>233</v>
      </c>
      <c r="D15" s="297">
        <f>20*5/15</f>
        <v>6.666666666666667</v>
      </c>
      <c r="E15" s="298" t="s">
        <v>252</v>
      </c>
      <c r="F15" s="296">
        <v>20</v>
      </c>
      <c r="G15" s="295" t="s">
        <v>263</v>
      </c>
      <c r="H15" s="296">
        <v>20</v>
      </c>
      <c r="I15" s="295" t="s">
        <v>280</v>
      </c>
      <c r="J15" s="297">
        <f>20*10/15</f>
        <v>13.333333333333334</v>
      </c>
    </row>
    <row r="16" spans="1:10" ht="33">
      <c r="A16" s="142" t="s">
        <v>144</v>
      </c>
      <c r="B16" s="300"/>
      <c r="C16" s="298"/>
      <c r="D16" s="297"/>
      <c r="E16" s="298"/>
      <c r="F16" s="296"/>
      <c r="G16" s="295"/>
      <c r="H16" s="296"/>
      <c r="I16" s="295"/>
      <c r="J16" s="297"/>
    </row>
    <row r="17" spans="1:10" ht="33">
      <c r="A17" s="142" t="s">
        <v>96</v>
      </c>
      <c r="B17" s="300"/>
      <c r="C17" s="298"/>
      <c r="D17" s="297"/>
      <c r="E17" s="298"/>
      <c r="F17" s="296"/>
      <c r="G17" s="295"/>
      <c r="H17" s="296"/>
      <c r="I17" s="295"/>
      <c r="J17" s="297"/>
    </row>
    <row r="18" spans="1:10" ht="16.5">
      <c r="A18" s="141" t="s">
        <v>145</v>
      </c>
      <c r="B18" s="300">
        <v>20</v>
      </c>
      <c r="C18" s="298" t="s">
        <v>230</v>
      </c>
      <c r="D18" s="296">
        <v>20</v>
      </c>
      <c r="E18" s="295" t="s">
        <v>253</v>
      </c>
      <c r="F18" s="296">
        <f>10*15/10</f>
        <v>15</v>
      </c>
      <c r="G18" s="295" t="s">
        <v>228</v>
      </c>
      <c r="H18" s="296">
        <v>20</v>
      </c>
      <c r="I18" s="295" t="s">
        <v>222</v>
      </c>
      <c r="J18" s="296">
        <v>20</v>
      </c>
    </row>
    <row r="19" spans="1:10" ht="33">
      <c r="A19" s="142" t="s">
        <v>144</v>
      </c>
      <c r="B19" s="300"/>
      <c r="C19" s="298"/>
      <c r="D19" s="296"/>
      <c r="E19" s="295"/>
      <c r="F19" s="296"/>
      <c r="G19" s="295"/>
      <c r="H19" s="296"/>
      <c r="I19" s="295"/>
      <c r="J19" s="296"/>
    </row>
    <row r="20" spans="1:10" ht="33">
      <c r="A20" s="142" t="s">
        <v>96</v>
      </c>
      <c r="B20" s="300"/>
      <c r="C20" s="298"/>
      <c r="D20" s="296"/>
      <c r="E20" s="295"/>
      <c r="F20" s="296"/>
      <c r="G20" s="295"/>
      <c r="H20" s="296"/>
      <c r="I20" s="295"/>
      <c r="J20" s="296"/>
    </row>
    <row r="21" spans="1:10" ht="41.25" customHeight="1">
      <c r="A21" s="141" t="s">
        <v>146</v>
      </c>
      <c r="B21" s="300">
        <v>40</v>
      </c>
      <c r="C21" s="298" t="s">
        <v>231</v>
      </c>
      <c r="D21" s="296">
        <v>0</v>
      </c>
      <c r="E21" s="295" t="s">
        <v>254</v>
      </c>
      <c r="F21" s="296">
        <f>40*15/30</f>
        <v>20</v>
      </c>
      <c r="G21" s="295" t="s">
        <v>264</v>
      </c>
      <c r="H21" s="296">
        <v>40</v>
      </c>
      <c r="I21" s="295" t="s">
        <v>281</v>
      </c>
      <c r="J21" s="296">
        <v>20</v>
      </c>
    </row>
    <row r="22" spans="1:10" ht="33">
      <c r="A22" s="142" t="s">
        <v>147</v>
      </c>
      <c r="B22" s="300"/>
      <c r="C22" s="298"/>
      <c r="D22" s="296"/>
      <c r="E22" s="295"/>
      <c r="F22" s="296"/>
      <c r="G22" s="295"/>
      <c r="H22" s="296"/>
      <c r="I22" s="295"/>
      <c r="J22" s="296"/>
    </row>
    <row r="23" spans="1:10" ht="16.5">
      <c r="A23" s="142" t="s">
        <v>148</v>
      </c>
      <c r="B23" s="300"/>
      <c r="C23" s="298"/>
      <c r="D23" s="296"/>
      <c r="E23" s="295"/>
      <c r="F23" s="296"/>
      <c r="G23" s="295"/>
      <c r="H23" s="296"/>
      <c r="I23" s="295"/>
      <c r="J23" s="296"/>
    </row>
    <row r="24" spans="1:10" ht="16.5">
      <c r="A24" s="141" t="s">
        <v>149</v>
      </c>
      <c r="B24" s="300">
        <v>20</v>
      </c>
      <c r="C24" s="298" t="s">
        <v>232</v>
      </c>
      <c r="D24" s="296">
        <v>20</v>
      </c>
      <c r="E24" s="295" t="s">
        <v>255</v>
      </c>
      <c r="F24" s="297">
        <f>20*20/60</f>
        <v>6.666666666666667</v>
      </c>
      <c r="G24" s="295" t="s">
        <v>265</v>
      </c>
      <c r="H24" s="297">
        <f>20*30/60</f>
        <v>10</v>
      </c>
      <c r="I24" s="295" t="s">
        <v>282</v>
      </c>
      <c r="J24" s="297">
        <f>20*10/60</f>
        <v>3.3333333333333335</v>
      </c>
    </row>
    <row r="25" spans="1:10" ht="33">
      <c r="A25" s="142" t="s">
        <v>144</v>
      </c>
      <c r="B25" s="300"/>
      <c r="C25" s="298"/>
      <c r="D25" s="296"/>
      <c r="E25" s="295"/>
      <c r="F25" s="297"/>
      <c r="G25" s="295"/>
      <c r="H25" s="297"/>
      <c r="I25" s="295"/>
      <c r="J25" s="297"/>
    </row>
    <row r="26" spans="1:10" ht="33">
      <c r="A26" s="142" t="s">
        <v>96</v>
      </c>
      <c r="B26" s="300"/>
      <c r="C26" s="298"/>
      <c r="D26" s="296"/>
      <c r="E26" s="295"/>
      <c r="F26" s="297"/>
      <c r="G26" s="295"/>
      <c r="H26" s="297"/>
      <c r="I26" s="295"/>
      <c r="J26" s="297"/>
    </row>
    <row r="27" spans="1:10" ht="16.5">
      <c r="A27" s="141" t="s">
        <v>150</v>
      </c>
      <c r="B27" s="300">
        <v>20</v>
      </c>
      <c r="C27" s="298" t="s">
        <v>233</v>
      </c>
      <c r="D27" s="297">
        <f>20*5/15</f>
        <v>6.666666666666667</v>
      </c>
      <c r="E27" s="298" t="s">
        <v>252</v>
      </c>
      <c r="F27" s="296">
        <v>20</v>
      </c>
      <c r="G27" s="295" t="s">
        <v>263</v>
      </c>
      <c r="H27" s="296">
        <v>20</v>
      </c>
      <c r="I27" s="295" t="s">
        <v>280</v>
      </c>
      <c r="J27" s="297">
        <f>20*10/15</f>
        <v>13.333333333333334</v>
      </c>
    </row>
    <row r="28" spans="1:10" ht="33">
      <c r="A28" s="142" t="s">
        <v>144</v>
      </c>
      <c r="B28" s="300"/>
      <c r="C28" s="298"/>
      <c r="D28" s="297"/>
      <c r="E28" s="298"/>
      <c r="F28" s="296"/>
      <c r="G28" s="295"/>
      <c r="H28" s="296"/>
      <c r="I28" s="295"/>
      <c r="J28" s="297"/>
    </row>
    <row r="29" spans="1:10" ht="33">
      <c r="A29" s="142" t="s">
        <v>96</v>
      </c>
      <c r="B29" s="300"/>
      <c r="C29" s="298"/>
      <c r="D29" s="297"/>
      <c r="E29" s="298"/>
      <c r="F29" s="296"/>
      <c r="G29" s="295"/>
      <c r="H29" s="296"/>
      <c r="I29" s="295"/>
      <c r="J29" s="297"/>
    </row>
    <row r="30" spans="1:10" ht="16.5">
      <c r="A30" s="141" t="s">
        <v>110</v>
      </c>
      <c r="B30" s="300">
        <v>20</v>
      </c>
      <c r="C30" s="298" t="s">
        <v>227</v>
      </c>
      <c r="D30" s="296">
        <v>0</v>
      </c>
      <c r="E30" s="295">
        <v>0.5</v>
      </c>
      <c r="F30" s="296">
        <v>20</v>
      </c>
      <c r="G30" s="298" t="s">
        <v>227</v>
      </c>
      <c r="H30" s="296">
        <v>0</v>
      </c>
      <c r="I30" s="295">
        <v>0.01</v>
      </c>
      <c r="J30" s="296">
        <v>1</v>
      </c>
    </row>
    <row r="31" spans="1:10" ht="33">
      <c r="A31" s="142" t="s">
        <v>111</v>
      </c>
      <c r="B31" s="300"/>
      <c r="C31" s="298"/>
      <c r="D31" s="296"/>
      <c r="E31" s="295"/>
      <c r="F31" s="296"/>
      <c r="G31" s="298"/>
      <c r="H31" s="296"/>
      <c r="I31" s="295"/>
      <c r="J31" s="296"/>
    </row>
    <row r="32" spans="1:10" ht="16.5">
      <c r="A32" s="142"/>
      <c r="B32" s="300"/>
      <c r="C32" s="298"/>
      <c r="D32" s="296"/>
      <c r="E32" s="295"/>
      <c r="F32" s="296"/>
      <c r="G32" s="298"/>
      <c r="H32" s="296"/>
      <c r="I32" s="295"/>
      <c r="J32" s="296"/>
    </row>
    <row r="33" spans="1:10" ht="16.5">
      <c r="A33" s="142" t="s">
        <v>112</v>
      </c>
      <c r="B33" s="300"/>
      <c r="C33" s="298"/>
      <c r="D33" s="296"/>
      <c r="E33" s="295"/>
      <c r="F33" s="296"/>
      <c r="G33" s="298"/>
      <c r="H33" s="296"/>
      <c r="I33" s="295"/>
      <c r="J33" s="296"/>
    </row>
    <row r="34" spans="1:10" ht="16.5">
      <c r="A34" s="142" t="s">
        <v>113</v>
      </c>
      <c r="B34" s="300"/>
      <c r="C34" s="298"/>
      <c r="D34" s="296"/>
      <c r="E34" s="295"/>
      <c r="F34" s="296"/>
      <c r="G34" s="298"/>
      <c r="H34" s="296"/>
      <c r="I34" s="295"/>
      <c r="J34" s="296"/>
    </row>
    <row r="35" spans="1:10" ht="16.5">
      <c r="A35" s="142" t="s">
        <v>114</v>
      </c>
      <c r="B35" s="300"/>
      <c r="C35" s="298"/>
      <c r="D35" s="296"/>
      <c r="E35" s="295"/>
      <c r="F35" s="296"/>
      <c r="G35" s="298"/>
      <c r="H35" s="296"/>
      <c r="I35" s="295"/>
      <c r="J35" s="296"/>
    </row>
    <row r="36" spans="1:10" ht="16.5">
      <c r="A36" s="142" t="s">
        <v>115</v>
      </c>
      <c r="B36" s="300"/>
      <c r="C36" s="298"/>
      <c r="D36" s="296"/>
      <c r="E36" s="295"/>
      <c r="F36" s="296"/>
      <c r="G36" s="298"/>
      <c r="H36" s="296"/>
      <c r="I36" s="295"/>
      <c r="J36" s="296"/>
    </row>
    <row r="37" spans="1:10" ht="33">
      <c r="A37" s="142" t="s">
        <v>116</v>
      </c>
      <c r="B37" s="300"/>
      <c r="C37" s="298"/>
      <c r="D37" s="296"/>
      <c r="E37" s="295"/>
      <c r="F37" s="296"/>
      <c r="G37" s="298"/>
      <c r="H37" s="296"/>
      <c r="I37" s="295"/>
      <c r="J37" s="296"/>
    </row>
    <row r="38" spans="1:10" ht="16.5">
      <c r="A38" s="142" t="s">
        <v>117</v>
      </c>
      <c r="B38" s="300"/>
      <c r="C38" s="298"/>
      <c r="D38" s="296"/>
      <c r="E38" s="295"/>
      <c r="F38" s="296"/>
      <c r="G38" s="298"/>
      <c r="H38" s="296"/>
      <c r="I38" s="295"/>
      <c r="J38" s="296"/>
    </row>
    <row r="39" spans="1:10" ht="33">
      <c r="A39" s="142" t="s">
        <v>118</v>
      </c>
      <c r="B39" s="300"/>
      <c r="C39" s="298"/>
      <c r="D39" s="296"/>
      <c r="E39" s="295"/>
      <c r="F39" s="296"/>
      <c r="G39" s="298"/>
      <c r="H39" s="296"/>
      <c r="I39" s="295"/>
      <c r="J39" s="296"/>
    </row>
    <row r="40" spans="1:10" ht="33">
      <c r="A40" s="142" t="s">
        <v>119</v>
      </c>
      <c r="B40" s="300"/>
      <c r="C40" s="298"/>
      <c r="D40" s="296"/>
      <c r="E40" s="295"/>
      <c r="F40" s="296"/>
      <c r="G40" s="298"/>
      <c r="H40" s="296"/>
      <c r="I40" s="295"/>
      <c r="J40" s="296"/>
    </row>
    <row r="41" spans="1:10" ht="148.5">
      <c r="A41" s="142" t="s">
        <v>151</v>
      </c>
      <c r="B41" s="158">
        <v>20</v>
      </c>
      <c r="C41" s="160" t="s">
        <v>228</v>
      </c>
      <c r="D41" s="161">
        <v>20</v>
      </c>
      <c r="E41" s="209" t="s">
        <v>228</v>
      </c>
      <c r="F41" s="161">
        <v>20</v>
      </c>
      <c r="G41" s="209" t="s">
        <v>228</v>
      </c>
      <c r="H41" s="161">
        <v>20</v>
      </c>
      <c r="I41" s="212" t="s">
        <v>228</v>
      </c>
      <c r="J41" s="161">
        <v>20</v>
      </c>
    </row>
    <row r="42" spans="1:10" ht="33">
      <c r="A42" s="141" t="s">
        <v>152</v>
      </c>
      <c r="B42" s="158">
        <v>20</v>
      </c>
      <c r="C42" s="160" t="s">
        <v>228</v>
      </c>
      <c r="D42" s="161">
        <v>20</v>
      </c>
      <c r="E42" s="159" t="s">
        <v>227</v>
      </c>
      <c r="F42" s="161">
        <v>0</v>
      </c>
      <c r="G42" s="209" t="s">
        <v>228</v>
      </c>
      <c r="H42" s="161">
        <v>20</v>
      </c>
      <c r="I42" s="212" t="s">
        <v>228</v>
      </c>
      <c r="J42" s="161">
        <v>20</v>
      </c>
    </row>
    <row r="43" spans="1:10" s="71" customFormat="1" ht="17.25" thickBot="1">
      <c r="A43" s="69" t="s">
        <v>60</v>
      </c>
      <c r="B43" s="70">
        <f>SUM(B8:B42)</f>
        <v>300</v>
      </c>
      <c r="C43" s="162"/>
      <c r="D43" s="135">
        <f>SUM(D8:D42)</f>
        <v>153.33333333333334</v>
      </c>
      <c r="E43" s="96"/>
      <c r="F43" s="135">
        <f>SUM(F8:F42)</f>
        <v>201.66666666666666</v>
      </c>
      <c r="G43" s="96"/>
      <c r="H43" s="135">
        <f>SUM(H8:H42)</f>
        <v>224.28571428571428</v>
      </c>
      <c r="I43" s="96"/>
      <c r="J43" s="135">
        <f>SUM(J8:J42)</f>
        <v>131</v>
      </c>
    </row>
  </sheetData>
  <sheetProtection/>
  <mergeCells count="92">
    <mergeCell ref="E6:F6"/>
    <mergeCell ref="G6:H6"/>
    <mergeCell ref="I6:J6"/>
    <mergeCell ref="A6:A7"/>
    <mergeCell ref="B6:B7"/>
    <mergeCell ref="A1:B1"/>
    <mergeCell ref="A2:B2"/>
    <mergeCell ref="A3:B3"/>
    <mergeCell ref="A4:B4"/>
    <mergeCell ref="A5:B5"/>
    <mergeCell ref="C6:D6"/>
    <mergeCell ref="B8:B9"/>
    <mergeCell ref="B10:B11"/>
    <mergeCell ref="B12:B13"/>
    <mergeCell ref="B15:B17"/>
    <mergeCell ref="B18:B20"/>
    <mergeCell ref="B21:B23"/>
    <mergeCell ref="B24:B26"/>
    <mergeCell ref="B27:B29"/>
    <mergeCell ref="B30:B40"/>
    <mergeCell ref="C8:C9"/>
    <mergeCell ref="C10:C11"/>
    <mergeCell ref="C12:C13"/>
    <mergeCell ref="C15:C17"/>
    <mergeCell ref="C18:C20"/>
    <mergeCell ref="C21:C23"/>
    <mergeCell ref="C24:C26"/>
    <mergeCell ref="C27:C29"/>
    <mergeCell ref="C30:C40"/>
    <mergeCell ref="D8:D9"/>
    <mergeCell ref="D10:D11"/>
    <mergeCell ref="D12:D13"/>
    <mergeCell ref="D15:D17"/>
    <mergeCell ref="D18:D20"/>
    <mergeCell ref="D21:D23"/>
    <mergeCell ref="D24:D26"/>
    <mergeCell ref="D27:D29"/>
    <mergeCell ref="D30:D40"/>
    <mergeCell ref="E8:E9"/>
    <mergeCell ref="E10:E11"/>
    <mergeCell ref="E12:E13"/>
    <mergeCell ref="E15:E17"/>
    <mergeCell ref="E18:E20"/>
    <mergeCell ref="E21:E23"/>
    <mergeCell ref="E24:E26"/>
    <mergeCell ref="E27:E29"/>
    <mergeCell ref="E30:E40"/>
    <mergeCell ref="F8:F9"/>
    <mergeCell ref="F10:F11"/>
    <mergeCell ref="F12:F13"/>
    <mergeCell ref="F15:F17"/>
    <mergeCell ref="F18:F20"/>
    <mergeCell ref="F21:F23"/>
    <mergeCell ref="F24:F26"/>
    <mergeCell ref="F27:F29"/>
    <mergeCell ref="F30:F40"/>
    <mergeCell ref="G8:G9"/>
    <mergeCell ref="G10:G11"/>
    <mergeCell ref="G12:G13"/>
    <mergeCell ref="G15:G17"/>
    <mergeCell ref="G18:G20"/>
    <mergeCell ref="G21:G23"/>
    <mergeCell ref="G24:G26"/>
    <mergeCell ref="G27:G29"/>
    <mergeCell ref="G30:G40"/>
    <mergeCell ref="H8:H9"/>
    <mergeCell ref="H10:H11"/>
    <mergeCell ref="H12:H13"/>
    <mergeCell ref="H15:H17"/>
    <mergeCell ref="H18:H20"/>
    <mergeCell ref="H21:H23"/>
    <mergeCell ref="H24:H26"/>
    <mergeCell ref="H27:H29"/>
    <mergeCell ref="H30:H40"/>
    <mergeCell ref="I8:I9"/>
    <mergeCell ref="I10:I11"/>
    <mergeCell ref="I12:I13"/>
    <mergeCell ref="I15:I17"/>
    <mergeCell ref="I18:I20"/>
    <mergeCell ref="I21:I23"/>
    <mergeCell ref="I24:I26"/>
    <mergeCell ref="I27:I29"/>
    <mergeCell ref="I30:I40"/>
    <mergeCell ref="J8:J9"/>
    <mergeCell ref="J10:J11"/>
    <mergeCell ref="J12:J13"/>
    <mergeCell ref="J15:J17"/>
    <mergeCell ref="J18:J20"/>
    <mergeCell ref="J21:J23"/>
    <mergeCell ref="J24:J26"/>
    <mergeCell ref="J27:J29"/>
    <mergeCell ref="J30:J40"/>
  </mergeCells>
  <printOptions/>
  <pageMargins left="0.7874015748031497" right="0.7874015748031497" top="0.7874015748031497" bottom="0.7874015748031497" header="0" footer="0"/>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pageSetUpPr fitToPage="1"/>
  </sheetPr>
  <dimension ref="A1:E10"/>
  <sheetViews>
    <sheetView zoomScale="76" zoomScaleNormal="76" zoomScalePageLayoutView="0" workbookViewId="0" topLeftCell="A1">
      <pane ySplit="5" topLeftCell="A6" activePane="bottomLeft" state="frozen"/>
      <selection pane="topLeft" activeCell="B1" sqref="B1"/>
      <selection pane="bottomLeft" activeCell="E11" sqref="E11"/>
    </sheetView>
  </sheetViews>
  <sheetFormatPr defaultColWidth="11.421875" defaultRowHeight="15"/>
  <cols>
    <col min="1" max="1" width="55.7109375" style="3" customWidth="1"/>
    <col min="2" max="5" width="20.7109375" style="3" customWidth="1"/>
    <col min="6" max="16384" width="11.421875" style="3" customWidth="1"/>
  </cols>
  <sheetData>
    <row r="1" spans="1:5" s="1" customFormat="1" ht="54" customHeight="1">
      <c r="A1" s="263" t="s">
        <v>75</v>
      </c>
      <c r="B1" s="263"/>
      <c r="C1" s="263"/>
      <c r="D1" s="263"/>
      <c r="E1" s="263"/>
    </row>
    <row r="2" spans="1:5" s="1" customFormat="1" ht="18" customHeight="1">
      <c r="A2" s="264" t="s">
        <v>74</v>
      </c>
      <c r="B2" s="264"/>
      <c r="C2" s="264"/>
      <c r="D2" s="264"/>
      <c r="E2" s="264"/>
    </row>
    <row r="3" spans="1:5" s="1" customFormat="1" ht="18">
      <c r="A3" s="264" t="s">
        <v>37</v>
      </c>
      <c r="B3" s="264"/>
      <c r="C3" s="264"/>
      <c r="D3" s="264"/>
      <c r="E3" s="264"/>
    </row>
    <row r="4" spans="1:5" s="1" customFormat="1" ht="18">
      <c r="A4" s="304" t="s">
        <v>46</v>
      </c>
      <c r="B4" s="304"/>
      <c r="C4" s="304"/>
      <c r="D4" s="304"/>
      <c r="E4" s="304"/>
    </row>
    <row r="5" spans="1:5" s="6" customFormat="1" ht="18">
      <c r="A5" s="305" t="s">
        <v>50</v>
      </c>
      <c r="B5" s="305"/>
      <c r="C5" s="305"/>
      <c r="D5" s="305"/>
      <c r="E5" s="305"/>
    </row>
    <row r="6" spans="1:2" s="6" customFormat="1" ht="8.25" customHeight="1" thickBot="1">
      <c r="A6" s="7"/>
      <c r="B6" s="7"/>
    </row>
    <row r="7" spans="1:5" ht="31.5">
      <c r="A7" s="48" t="s">
        <v>41</v>
      </c>
      <c r="B7" s="49" t="s">
        <v>208</v>
      </c>
      <c r="C7" s="49" t="s">
        <v>212</v>
      </c>
      <c r="D7" s="49" t="s">
        <v>209</v>
      </c>
      <c r="E7" s="49" t="s">
        <v>210</v>
      </c>
    </row>
    <row r="8" spans="1:5" ht="39.75" customHeight="1">
      <c r="A8" s="50" t="s">
        <v>40</v>
      </c>
      <c r="B8" s="57">
        <f>'Cláusulas TRDM'!E54</f>
        <v>171.16666666666669</v>
      </c>
      <c r="C8" s="58">
        <f>'Cláusulas TRDM'!G54</f>
        <v>112.73809523809524</v>
      </c>
      <c r="D8" s="58">
        <f>'Cláusulas TRDM'!I54</f>
        <v>238.57142857142858</v>
      </c>
      <c r="E8" s="58">
        <f>'Cláusulas TRDM'!K54</f>
        <v>90.78571428571429</v>
      </c>
    </row>
    <row r="9" spans="1:5" ht="39.75" customHeight="1">
      <c r="A9" s="50" t="s">
        <v>42</v>
      </c>
      <c r="B9" s="57">
        <f>'Cláusulas AUTOS'!D43</f>
        <v>153.33333333333334</v>
      </c>
      <c r="C9" s="58">
        <f>'Cláusulas AUTOS'!F43</f>
        <v>201.66666666666666</v>
      </c>
      <c r="D9" s="58">
        <f>'Cláusulas AUTOS'!H43</f>
        <v>224.28571428571428</v>
      </c>
      <c r="E9" s="58">
        <f>'Cláusulas AUTOS'!J43</f>
        <v>131</v>
      </c>
    </row>
    <row r="10" spans="1:5" ht="39.75" customHeight="1">
      <c r="A10" s="50" t="s">
        <v>43</v>
      </c>
      <c r="B10" s="57">
        <f>'Cláusulas MANEJO'!D36</f>
        <v>202</v>
      </c>
      <c r="C10" s="57">
        <f>'Cláusulas MANEJO'!F36</f>
        <v>268</v>
      </c>
      <c r="D10" s="57">
        <f>'Cláusulas MANEJO'!H36</f>
        <v>257.5</v>
      </c>
      <c r="E10" s="57">
        <f>'Cláusulas MANEJO'!J36</f>
        <v>147</v>
      </c>
    </row>
  </sheetData>
  <sheetProtection/>
  <mergeCells count="5">
    <mergeCell ref="A5:E5"/>
    <mergeCell ref="A1:E1"/>
    <mergeCell ref="A2:E2"/>
    <mergeCell ref="A3:E3"/>
    <mergeCell ref="A4:E4"/>
  </mergeCells>
  <printOptions/>
  <pageMargins left="0.7874015748031497" right="0.7874015748031497" top="0.7874015748031497" bottom="0.7874015748031497" header="0.2362204724409449" footer="0.31496062992125984"/>
  <pageSetup fitToHeight="1" fitToWidth="1" horizontalDpi="600" verticalDpi="600" orientation="landscape" scale="86" r:id="rId1"/>
</worksheet>
</file>

<file path=xl/worksheets/sheet6.xml><?xml version="1.0" encoding="utf-8"?>
<worksheet xmlns="http://schemas.openxmlformats.org/spreadsheetml/2006/main" xmlns:r="http://schemas.openxmlformats.org/officeDocument/2006/relationships">
  <dimension ref="A1:M88"/>
  <sheetViews>
    <sheetView zoomScale="90" zoomScaleNormal="90" zoomScaleSheetLayoutView="90" zoomScalePageLayoutView="0" workbookViewId="0" topLeftCell="A1">
      <pane xSplit="2" ySplit="7" topLeftCell="F81" activePane="bottomRight" state="frozen"/>
      <selection pane="topLeft" activeCell="A1" sqref="A1"/>
      <selection pane="topRight" activeCell="D1" sqref="D1"/>
      <selection pane="bottomLeft" activeCell="A8" sqref="A8"/>
      <selection pane="bottomRight" activeCell="J88" sqref="J88"/>
    </sheetView>
  </sheetViews>
  <sheetFormatPr defaultColWidth="11.421875" defaultRowHeight="15"/>
  <cols>
    <col min="1" max="1" width="85.7109375" style="16" customWidth="1"/>
    <col min="2" max="2" width="25.7109375" style="17" customWidth="1"/>
    <col min="3" max="3" width="23.00390625" style="220" customWidth="1"/>
    <col min="4" max="4" width="11.421875" style="16" customWidth="1"/>
    <col min="5" max="5" width="23.00390625" style="16" customWidth="1"/>
    <col min="6" max="6" width="11.421875" style="16" customWidth="1"/>
    <col min="7" max="7" width="23.00390625" style="220" customWidth="1"/>
    <col min="8" max="8" width="11.421875" style="16" customWidth="1"/>
    <col min="9" max="9" width="23.00390625" style="220" customWidth="1"/>
    <col min="10" max="16384" width="11.421875" style="16" customWidth="1"/>
  </cols>
  <sheetData>
    <row r="1" spans="1:2" ht="25.5">
      <c r="A1" s="5" t="s">
        <v>75</v>
      </c>
      <c r="B1" s="5"/>
    </row>
    <row r="2" spans="1:2" ht="18">
      <c r="A2" s="4" t="s">
        <v>74</v>
      </c>
      <c r="B2" s="4"/>
    </row>
    <row r="3" spans="1:2" ht="18">
      <c r="A3" s="4" t="s">
        <v>37</v>
      </c>
      <c r="B3" s="4"/>
    </row>
    <row r="4" spans="1:2" ht="18">
      <c r="A4" s="118" t="s">
        <v>44</v>
      </c>
      <c r="B4" s="118"/>
    </row>
    <row r="5" spans="1:2" ht="18.75" thickBot="1">
      <c r="A5" s="121" t="s">
        <v>45</v>
      </c>
      <c r="B5" s="121"/>
    </row>
    <row r="6" spans="1:10" s="29" customFormat="1" ht="33.75" thickBot="1">
      <c r="A6" s="119" t="s">
        <v>54</v>
      </c>
      <c r="B6" s="122" t="s">
        <v>51</v>
      </c>
      <c r="C6" s="306" t="s">
        <v>208</v>
      </c>
      <c r="D6" s="307"/>
      <c r="E6" s="283" t="s">
        <v>212</v>
      </c>
      <c r="F6" s="284"/>
      <c r="G6" s="308" t="s">
        <v>209</v>
      </c>
      <c r="H6" s="309"/>
      <c r="I6" s="310" t="s">
        <v>210</v>
      </c>
      <c r="J6" s="311"/>
    </row>
    <row r="7" spans="1:10" s="29" customFormat="1" ht="17.25" thickBot="1">
      <c r="A7" s="125" t="s">
        <v>55</v>
      </c>
      <c r="B7" s="127"/>
      <c r="C7" s="30" t="s">
        <v>52</v>
      </c>
      <c r="D7" s="31" t="s">
        <v>1</v>
      </c>
      <c r="E7" s="45" t="s">
        <v>52</v>
      </c>
      <c r="F7" s="32" t="s">
        <v>1</v>
      </c>
      <c r="G7" s="44" t="s">
        <v>52</v>
      </c>
      <c r="H7" s="33" t="s">
        <v>1</v>
      </c>
      <c r="I7" s="43" t="s">
        <v>52</v>
      </c>
      <c r="J7" s="34" t="s">
        <v>1</v>
      </c>
    </row>
    <row r="8" spans="1:10" s="29" customFormat="1" ht="17.25" thickBot="1">
      <c r="A8" s="180" t="s">
        <v>180</v>
      </c>
      <c r="B8" s="181"/>
      <c r="C8" s="221"/>
      <c r="D8" s="108"/>
      <c r="E8" s="102"/>
      <c r="F8" s="108"/>
      <c r="G8" s="226"/>
      <c r="H8" s="100"/>
      <c r="I8" s="229"/>
      <c r="J8" s="108"/>
    </row>
    <row r="9" spans="1:10" s="29" customFormat="1" ht="17.25" thickBot="1">
      <c r="A9" s="182" t="s">
        <v>181</v>
      </c>
      <c r="B9" s="183"/>
      <c r="C9" s="222"/>
      <c r="D9" s="109"/>
      <c r="E9" s="103"/>
      <c r="F9" s="109"/>
      <c r="G9" s="227"/>
      <c r="H9" s="101"/>
      <c r="I9" s="230"/>
      <c r="J9" s="109"/>
    </row>
    <row r="10" spans="1:10" s="29" customFormat="1" ht="33.75" thickBot="1">
      <c r="A10" s="184" t="s">
        <v>2</v>
      </c>
      <c r="B10" s="185" t="s">
        <v>7</v>
      </c>
      <c r="C10" s="222"/>
      <c r="D10" s="109"/>
      <c r="E10" s="103"/>
      <c r="F10" s="109"/>
      <c r="G10" s="227"/>
      <c r="H10" s="109"/>
      <c r="I10" s="230"/>
      <c r="J10" s="109"/>
    </row>
    <row r="11" spans="1:10" s="29" customFormat="1" ht="17.25" thickBot="1">
      <c r="A11" s="186" t="s">
        <v>3</v>
      </c>
      <c r="B11" s="187">
        <v>50</v>
      </c>
      <c r="C11" s="222"/>
      <c r="D11" s="109"/>
      <c r="E11" s="103"/>
      <c r="F11" s="109"/>
      <c r="G11" s="227">
        <v>0</v>
      </c>
      <c r="H11" s="109">
        <v>50</v>
      </c>
      <c r="I11" s="230"/>
      <c r="J11" s="109"/>
    </row>
    <row r="12" spans="1:10" s="29" customFormat="1" ht="17.25" thickBot="1">
      <c r="A12" s="186" t="s">
        <v>4</v>
      </c>
      <c r="B12" s="187">
        <v>40</v>
      </c>
      <c r="C12" s="223"/>
      <c r="D12" s="109"/>
      <c r="E12" s="103"/>
      <c r="F12" s="109"/>
      <c r="G12" s="227"/>
      <c r="H12" s="109"/>
      <c r="I12" s="230"/>
      <c r="J12" s="109"/>
    </row>
    <row r="13" spans="1:10" s="29" customFormat="1" ht="17.25" thickBot="1">
      <c r="A13" s="186" t="s">
        <v>6</v>
      </c>
      <c r="B13" s="187">
        <v>30</v>
      </c>
      <c r="C13" s="222"/>
      <c r="D13" s="109"/>
      <c r="E13" s="103"/>
      <c r="F13" s="109"/>
      <c r="G13" s="227"/>
      <c r="H13" s="109"/>
      <c r="I13" s="231" t="s">
        <v>243</v>
      </c>
      <c r="J13" s="109">
        <v>30</v>
      </c>
    </row>
    <row r="14" spans="1:10" s="29" customFormat="1" ht="17.25" thickBot="1">
      <c r="A14" s="186" t="s">
        <v>8</v>
      </c>
      <c r="B14" s="187">
        <v>10</v>
      </c>
      <c r="C14" s="110"/>
      <c r="D14" s="83"/>
      <c r="E14" s="225"/>
      <c r="F14" s="83"/>
      <c r="G14" s="104"/>
      <c r="H14" s="77"/>
      <c r="I14" s="77"/>
      <c r="J14" s="83"/>
    </row>
    <row r="15" spans="1:10" s="29" customFormat="1" ht="66.75" thickBot="1">
      <c r="A15" s="186" t="s">
        <v>9</v>
      </c>
      <c r="B15" s="187" t="s">
        <v>182</v>
      </c>
      <c r="C15" s="110"/>
      <c r="D15" s="83"/>
      <c r="E15" s="104"/>
      <c r="F15" s="83"/>
      <c r="G15" s="104"/>
      <c r="H15" s="83"/>
      <c r="I15" s="77"/>
      <c r="J15" s="83"/>
    </row>
    <row r="16" spans="1:10" s="29" customFormat="1" ht="50.25" thickBot="1">
      <c r="A16" s="184" t="s">
        <v>2</v>
      </c>
      <c r="B16" s="185" t="s">
        <v>10</v>
      </c>
      <c r="C16" s="110"/>
      <c r="D16" s="83"/>
      <c r="E16" s="104"/>
      <c r="F16" s="83"/>
      <c r="G16" s="104"/>
      <c r="H16" s="83"/>
      <c r="I16" s="77"/>
      <c r="J16" s="83"/>
    </row>
    <row r="17" spans="1:10" s="29" customFormat="1" ht="17.25" thickBot="1">
      <c r="A17" s="186" t="s">
        <v>3</v>
      </c>
      <c r="B17" s="187">
        <v>50</v>
      </c>
      <c r="C17" s="110"/>
      <c r="D17" s="83"/>
      <c r="E17" s="104"/>
      <c r="F17" s="83"/>
      <c r="G17" s="104"/>
      <c r="H17" s="83"/>
      <c r="I17" s="77"/>
      <c r="J17" s="83"/>
    </row>
    <row r="18" spans="1:10" s="29" customFormat="1" ht="17.25" thickBot="1">
      <c r="A18" s="186" t="s">
        <v>11</v>
      </c>
      <c r="B18" s="187">
        <v>20</v>
      </c>
      <c r="C18" s="223" t="s">
        <v>223</v>
      </c>
      <c r="D18" s="83">
        <v>20</v>
      </c>
      <c r="E18" s="104"/>
      <c r="F18" s="83"/>
      <c r="G18" s="104"/>
      <c r="H18" s="83"/>
      <c r="I18" s="77"/>
      <c r="J18" s="83"/>
    </row>
    <row r="19" spans="1:10" s="28" customFormat="1" ht="17.25" thickBot="1">
      <c r="A19" s="186" t="s">
        <v>12</v>
      </c>
      <c r="B19" s="187">
        <v>10</v>
      </c>
      <c r="C19" s="82"/>
      <c r="D19" s="84"/>
      <c r="E19" s="225" t="s">
        <v>243</v>
      </c>
      <c r="F19" s="84">
        <v>10</v>
      </c>
      <c r="G19" s="79"/>
      <c r="H19" s="76"/>
      <c r="I19" s="76"/>
      <c r="J19" s="84"/>
    </row>
    <row r="20" spans="1:10" s="28" customFormat="1" ht="17.25" thickBot="1">
      <c r="A20" s="186" t="s">
        <v>13</v>
      </c>
      <c r="B20" s="187">
        <v>5</v>
      </c>
      <c r="C20" s="111"/>
      <c r="D20" s="84"/>
      <c r="E20" s="79"/>
      <c r="F20" s="84"/>
      <c r="G20" s="79"/>
      <c r="H20" s="84"/>
      <c r="I20" s="76"/>
      <c r="J20" s="84"/>
    </row>
    <row r="21" spans="1:10" s="28" customFormat="1" ht="66.75" thickBot="1">
      <c r="A21" s="186" t="s">
        <v>5</v>
      </c>
      <c r="B21" s="187" t="s">
        <v>182</v>
      </c>
      <c r="C21" s="82"/>
      <c r="D21" s="84"/>
      <c r="E21" s="79" t="s">
        <v>245</v>
      </c>
      <c r="F21" s="84"/>
      <c r="G21" s="79"/>
      <c r="H21" s="84"/>
      <c r="I21" s="76"/>
      <c r="J21" s="84"/>
    </row>
    <row r="22" spans="1:10" s="28" customFormat="1" ht="17.25" thickBot="1">
      <c r="A22" s="180" t="s">
        <v>183</v>
      </c>
      <c r="B22" s="181"/>
      <c r="C22" s="82"/>
      <c r="D22" s="84"/>
      <c r="E22" s="79"/>
      <c r="F22" s="84"/>
      <c r="G22" s="79"/>
      <c r="H22" s="84"/>
      <c r="I22" s="76"/>
      <c r="J22" s="84"/>
    </row>
    <row r="23" spans="1:10" s="28" customFormat="1" ht="17.25" thickBot="1">
      <c r="A23" s="188" t="s">
        <v>14</v>
      </c>
      <c r="B23" s="189"/>
      <c r="C23" s="82"/>
      <c r="D23" s="84"/>
      <c r="E23" s="79"/>
      <c r="F23" s="84"/>
      <c r="G23" s="79"/>
      <c r="H23" s="84"/>
      <c r="I23" s="76"/>
      <c r="J23" s="84"/>
    </row>
    <row r="24" spans="1:10" s="28" customFormat="1" ht="17.25" thickBot="1">
      <c r="A24" s="190" t="s">
        <v>2</v>
      </c>
      <c r="B24" s="185" t="s">
        <v>1</v>
      </c>
      <c r="C24" s="82"/>
      <c r="D24" s="84"/>
      <c r="E24" s="79"/>
      <c r="F24" s="84"/>
      <c r="G24" s="79"/>
      <c r="H24" s="84"/>
      <c r="I24" s="76"/>
      <c r="J24" s="84"/>
    </row>
    <row r="25" spans="1:10" s="28" customFormat="1" ht="17.25" thickBot="1">
      <c r="A25" s="191" t="s">
        <v>3</v>
      </c>
      <c r="B25" s="187">
        <v>30</v>
      </c>
      <c r="C25" s="82"/>
      <c r="D25" s="84"/>
      <c r="E25" s="79"/>
      <c r="F25" s="84"/>
      <c r="G25" s="105">
        <v>0</v>
      </c>
      <c r="H25" s="84">
        <v>30</v>
      </c>
      <c r="I25" s="76"/>
      <c r="J25" s="84"/>
    </row>
    <row r="26" spans="1:10" s="28" customFormat="1" ht="17.25" thickBot="1">
      <c r="A26" s="191" t="s">
        <v>4</v>
      </c>
      <c r="B26" s="187">
        <v>20</v>
      </c>
      <c r="C26" s="223" t="s">
        <v>223</v>
      </c>
      <c r="D26" s="84">
        <v>20</v>
      </c>
      <c r="E26" s="79"/>
      <c r="F26" s="84"/>
      <c r="G26" s="105"/>
      <c r="H26" s="84"/>
      <c r="I26" s="78"/>
      <c r="J26" s="84"/>
    </row>
    <row r="27" spans="1:10" s="28" customFormat="1" ht="17.25" thickBot="1">
      <c r="A27" s="191" t="s">
        <v>15</v>
      </c>
      <c r="B27" s="187">
        <v>10</v>
      </c>
      <c r="C27" s="82"/>
      <c r="D27" s="84"/>
      <c r="E27" s="225" t="s">
        <v>243</v>
      </c>
      <c r="F27" s="84">
        <v>10</v>
      </c>
      <c r="G27" s="79"/>
      <c r="H27" s="84"/>
      <c r="I27" s="231" t="s">
        <v>243</v>
      </c>
      <c r="J27" s="84">
        <v>10</v>
      </c>
    </row>
    <row r="28" spans="1:10" s="28" customFormat="1" ht="17.25" thickBot="1">
      <c r="A28" s="191" t="s">
        <v>16</v>
      </c>
      <c r="B28" s="187">
        <v>5</v>
      </c>
      <c r="C28" s="82"/>
      <c r="D28" s="84"/>
      <c r="E28" s="79"/>
      <c r="F28" s="84"/>
      <c r="G28" s="79"/>
      <c r="H28" s="84"/>
      <c r="I28" s="76"/>
      <c r="J28" s="84"/>
    </row>
    <row r="29" spans="1:10" s="28" customFormat="1" ht="17.25" thickBot="1">
      <c r="A29" s="191" t="s">
        <v>17</v>
      </c>
      <c r="B29" s="187">
        <v>3</v>
      </c>
      <c r="C29" s="82"/>
      <c r="D29" s="84"/>
      <c r="E29" s="79"/>
      <c r="F29" s="84"/>
      <c r="G29" s="79"/>
      <c r="H29" s="84"/>
      <c r="I29" s="76"/>
      <c r="J29" s="84"/>
    </row>
    <row r="30" spans="1:10" s="28" customFormat="1" ht="66.75" thickBot="1">
      <c r="A30" s="191" t="s">
        <v>18</v>
      </c>
      <c r="B30" s="187" t="s">
        <v>182</v>
      </c>
      <c r="C30" s="82"/>
      <c r="D30" s="84"/>
      <c r="E30" s="79" t="s">
        <v>245</v>
      </c>
      <c r="F30" s="84"/>
      <c r="G30" s="79"/>
      <c r="H30" s="84"/>
      <c r="I30" s="76"/>
      <c r="J30" s="84"/>
    </row>
    <row r="31" spans="1:10" s="28" customFormat="1" ht="17.25" thickBot="1">
      <c r="A31" s="180" t="s">
        <v>67</v>
      </c>
      <c r="B31" s="181"/>
      <c r="C31" s="82"/>
      <c r="D31" s="84"/>
      <c r="E31" s="79"/>
      <c r="F31" s="84"/>
      <c r="G31" s="79"/>
      <c r="H31" s="84"/>
      <c r="I31" s="76"/>
      <c r="J31" s="84"/>
    </row>
    <row r="32" spans="1:10" s="28" customFormat="1" ht="17.25" thickBot="1">
      <c r="A32" s="188" t="s">
        <v>68</v>
      </c>
      <c r="B32" s="189"/>
      <c r="C32" s="82"/>
      <c r="D32" s="84"/>
      <c r="E32" s="79"/>
      <c r="F32" s="84"/>
      <c r="G32" s="79"/>
      <c r="H32" s="84"/>
      <c r="I32" s="76"/>
      <c r="J32" s="84"/>
    </row>
    <row r="33" spans="1:10" s="28" customFormat="1" ht="17.25" thickBot="1">
      <c r="A33" s="190" t="s">
        <v>2</v>
      </c>
      <c r="B33" s="185" t="s">
        <v>1</v>
      </c>
      <c r="C33" s="82"/>
      <c r="D33" s="84"/>
      <c r="E33" s="105"/>
      <c r="F33" s="84"/>
      <c r="G33" s="105"/>
      <c r="H33" s="84"/>
      <c r="I33" s="78"/>
      <c r="J33" s="84"/>
    </row>
    <row r="34" spans="1:10" s="28" customFormat="1" ht="17.25" thickBot="1">
      <c r="A34" s="191" t="s">
        <v>3</v>
      </c>
      <c r="B34" s="187">
        <v>25</v>
      </c>
      <c r="C34" s="111"/>
      <c r="D34" s="84"/>
      <c r="E34" s="79"/>
      <c r="F34" s="84"/>
      <c r="G34" s="105">
        <v>0</v>
      </c>
      <c r="H34" s="84">
        <v>25</v>
      </c>
      <c r="I34" s="76"/>
      <c r="J34" s="84"/>
    </row>
    <row r="35" spans="1:10" s="28" customFormat="1" ht="17.25" thickBot="1">
      <c r="A35" s="191" t="s">
        <v>4</v>
      </c>
      <c r="B35" s="187">
        <v>15</v>
      </c>
      <c r="C35" s="223" t="s">
        <v>223</v>
      </c>
      <c r="D35" s="84">
        <v>15</v>
      </c>
      <c r="E35" s="79"/>
      <c r="F35" s="84"/>
      <c r="G35" s="79"/>
      <c r="H35" s="84"/>
      <c r="I35" s="78">
        <v>0.01</v>
      </c>
      <c r="J35" s="84">
        <v>15</v>
      </c>
    </row>
    <row r="36" spans="1:10" s="28" customFormat="1" ht="17.25" thickBot="1">
      <c r="A36" s="191" t="s">
        <v>6</v>
      </c>
      <c r="B36" s="187">
        <v>5</v>
      </c>
      <c r="C36" s="82"/>
      <c r="D36" s="84"/>
      <c r="E36" s="225" t="s">
        <v>243</v>
      </c>
      <c r="F36" s="84">
        <v>5</v>
      </c>
      <c r="G36" s="79"/>
      <c r="H36" s="84"/>
      <c r="I36" s="76"/>
      <c r="J36" s="84"/>
    </row>
    <row r="37" spans="1:10" s="28" customFormat="1" ht="17.25" thickBot="1">
      <c r="A37" s="191" t="s">
        <v>13</v>
      </c>
      <c r="B37" s="187">
        <v>3</v>
      </c>
      <c r="C37" s="82"/>
      <c r="D37" s="84"/>
      <c r="E37" s="79"/>
      <c r="F37" s="84"/>
      <c r="G37" s="79"/>
      <c r="H37" s="84"/>
      <c r="I37" s="76"/>
      <c r="J37" s="84"/>
    </row>
    <row r="38" spans="1:10" s="28" customFormat="1" ht="66.75" thickBot="1">
      <c r="A38" s="191" t="s">
        <v>5</v>
      </c>
      <c r="B38" s="187" t="s">
        <v>182</v>
      </c>
      <c r="C38" s="82"/>
      <c r="D38" s="84"/>
      <c r="E38" s="79"/>
      <c r="F38" s="84"/>
      <c r="G38" s="79"/>
      <c r="H38" s="84"/>
      <c r="I38" s="76"/>
      <c r="J38" s="84"/>
    </row>
    <row r="39" spans="1:10" s="28" customFormat="1" ht="17.25" thickBot="1">
      <c r="A39" s="188" t="s">
        <v>69</v>
      </c>
      <c r="B39" s="189"/>
      <c r="C39" s="82"/>
      <c r="D39" s="84"/>
      <c r="E39" s="79"/>
      <c r="F39" s="84"/>
      <c r="G39" s="79"/>
      <c r="H39" s="84"/>
      <c r="I39" s="76"/>
      <c r="J39" s="84"/>
    </row>
    <row r="40" spans="1:10" s="28" customFormat="1" ht="17.25" thickBot="1">
      <c r="A40" s="190" t="s">
        <v>2</v>
      </c>
      <c r="B40" s="182" t="s">
        <v>1</v>
      </c>
      <c r="C40" s="82"/>
      <c r="D40" s="84"/>
      <c r="E40" s="79"/>
      <c r="F40" s="84"/>
      <c r="G40" s="79"/>
      <c r="H40" s="84"/>
      <c r="I40" s="76"/>
      <c r="J40" s="84"/>
    </row>
    <row r="41" spans="1:10" s="28" customFormat="1" ht="17.25" thickBot="1">
      <c r="A41" s="191" t="s">
        <v>3</v>
      </c>
      <c r="B41" s="187">
        <v>25</v>
      </c>
      <c r="C41" s="82"/>
      <c r="D41" s="84"/>
      <c r="E41" s="79"/>
      <c r="F41" s="84"/>
      <c r="G41" s="79">
        <v>0</v>
      </c>
      <c r="H41" s="84">
        <v>25</v>
      </c>
      <c r="I41" s="76"/>
      <c r="J41" s="84"/>
    </row>
    <row r="42" spans="1:10" s="28" customFormat="1" ht="17.25" thickBot="1">
      <c r="A42" s="191" t="s">
        <v>22</v>
      </c>
      <c r="B42" s="187">
        <v>20</v>
      </c>
      <c r="C42" s="82" t="s">
        <v>224</v>
      </c>
      <c r="D42" s="84">
        <v>20</v>
      </c>
      <c r="E42" s="79"/>
      <c r="F42" s="84"/>
      <c r="G42" s="105"/>
      <c r="H42" s="84"/>
      <c r="I42" s="78"/>
      <c r="J42" s="84"/>
    </row>
    <row r="43" spans="1:10" s="28" customFormat="1" ht="17.25" thickBot="1">
      <c r="A43" s="191" t="s">
        <v>23</v>
      </c>
      <c r="B43" s="187">
        <v>15</v>
      </c>
      <c r="C43" s="111"/>
      <c r="D43" s="84"/>
      <c r="E43" s="105" t="s">
        <v>225</v>
      </c>
      <c r="F43" s="84">
        <v>15</v>
      </c>
      <c r="G43" s="79"/>
      <c r="H43" s="84"/>
      <c r="I43" s="76"/>
      <c r="J43" s="84"/>
    </row>
    <row r="44" spans="1:10" s="28" customFormat="1" ht="17.25" thickBot="1">
      <c r="A44" s="191" t="s">
        <v>20</v>
      </c>
      <c r="B44" s="187">
        <v>10</v>
      </c>
      <c r="C44" s="82"/>
      <c r="D44" s="84"/>
      <c r="E44" s="79"/>
      <c r="F44" s="84"/>
      <c r="G44" s="79"/>
      <c r="H44" s="84"/>
      <c r="I44" s="76" t="s">
        <v>276</v>
      </c>
      <c r="J44" s="84">
        <v>10</v>
      </c>
    </row>
    <row r="45" spans="1:10" s="28" customFormat="1" ht="66.75" thickBot="1">
      <c r="A45" s="191" t="s">
        <v>21</v>
      </c>
      <c r="B45" s="187" t="s">
        <v>182</v>
      </c>
      <c r="C45" s="82"/>
      <c r="D45" s="84"/>
      <c r="E45" s="79"/>
      <c r="F45" s="84"/>
      <c r="G45" s="79"/>
      <c r="H45" s="84"/>
      <c r="I45" s="76"/>
      <c r="J45" s="84"/>
    </row>
    <row r="46" spans="1:10" s="28" customFormat="1" ht="17.25" thickBot="1">
      <c r="A46" s="180" t="s">
        <v>66</v>
      </c>
      <c r="B46" s="181"/>
      <c r="C46" s="82"/>
      <c r="D46" s="84"/>
      <c r="E46" s="79"/>
      <c r="F46" s="84"/>
      <c r="G46" s="79"/>
      <c r="H46" s="84"/>
      <c r="I46" s="76"/>
      <c r="J46" s="84"/>
    </row>
    <row r="47" spans="1:10" s="28" customFormat="1" ht="17.25" thickBot="1">
      <c r="A47" s="188" t="s">
        <v>68</v>
      </c>
      <c r="B47" s="189"/>
      <c r="C47" s="82"/>
      <c r="D47" s="84"/>
      <c r="E47" s="79"/>
      <c r="F47" s="84"/>
      <c r="G47" s="79"/>
      <c r="H47" s="84"/>
      <c r="I47" s="76"/>
      <c r="J47" s="84"/>
    </row>
    <row r="48" spans="1:10" s="28" customFormat="1" ht="17.25" thickBot="1">
      <c r="A48" s="190" t="s">
        <v>2</v>
      </c>
      <c r="B48" s="185" t="s">
        <v>1</v>
      </c>
      <c r="C48" s="82"/>
      <c r="D48" s="84"/>
      <c r="E48" s="79"/>
      <c r="F48" s="84"/>
      <c r="G48" s="79"/>
      <c r="H48" s="84"/>
      <c r="I48" s="76"/>
      <c r="J48" s="84"/>
    </row>
    <row r="49" spans="1:10" s="28" customFormat="1" ht="17.25" thickBot="1">
      <c r="A49" s="191" t="s">
        <v>3</v>
      </c>
      <c r="B49" s="187">
        <v>10</v>
      </c>
      <c r="C49" s="82">
        <v>0</v>
      </c>
      <c r="D49" s="84">
        <v>10</v>
      </c>
      <c r="E49" s="79"/>
      <c r="F49" s="84"/>
      <c r="G49" s="79">
        <v>0</v>
      </c>
      <c r="H49" s="84">
        <v>10</v>
      </c>
      <c r="I49" s="76"/>
      <c r="J49" s="84"/>
    </row>
    <row r="50" spans="1:10" s="28" customFormat="1" ht="17.25" thickBot="1">
      <c r="A50" s="191" t="s">
        <v>4</v>
      </c>
      <c r="B50" s="187">
        <v>7</v>
      </c>
      <c r="C50" s="82"/>
      <c r="D50" s="84"/>
      <c r="E50" s="79"/>
      <c r="F50" s="84"/>
      <c r="G50" s="79"/>
      <c r="H50" s="84"/>
      <c r="I50" s="76"/>
      <c r="J50" s="84"/>
    </row>
    <row r="51" spans="1:10" s="28" customFormat="1" ht="17.25" thickBot="1">
      <c r="A51" s="191" t="s">
        <v>6</v>
      </c>
      <c r="B51" s="187">
        <v>6</v>
      </c>
      <c r="C51" s="82"/>
      <c r="D51" s="84"/>
      <c r="E51" s="105">
        <v>0.02</v>
      </c>
      <c r="F51" s="84">
        <v>6</v>
      </c>
      <c r="G51" s="79"/>
      <c r="H51" s="84"/>
      <c r="I51" s="78">
        <v>0.02</v>
      </c>
      <c r="J51" s="84">
        <v>6</v>
      </c>
    </row>
    <row r="52" spans="1:10" s="28" customFormat="1" ht="17.25" thickBot="1">
      <c r="A52" s="191" t="s">
        <v>13</v>
      </c>
      <c r="B52" s="187">
        <v>3</v>
      </c>
      <c r="C52" s="82"/>
      <c r="D52" s="84"/>
      <c r="E52" s="79"/>
      <c r="F52" s="84"/>
      <c r="G52" s="79"/>
      <c r="H52" s="84"/>
      <c r="I52" s="76"/>
      <c r="J52" s="84"/>
    </row>
    <row r="53" spans="1:10" s="28" customFormat="1" ht="66.75" thickBot="1">
      <c r="A53" s="191" t="s">
        <v>5</v>
      </c>
      <c r="B53" s="187" t="s">
        <v>182</v>
      </c>
      <c r="C53" s="82"/>
      <c r="D53" s="84"/>
      <c r="E53" s="79"/>
      <c r="F53" s="84"/>
      <c r="G53" s="79"/>
      <c r="H53" s="84"/>
      <c r="I53" s="76"/>
      <c r="J53" s="84"/>
    </row>
    <row r="54" spans="1:10" s="28" customFormat="1" ht="17.25" thickBot="1">
      <c r="A54" s="182" t="s">
        <v>70</v>
      </c>
      <c r="B54" s="183"/>
      <c r="C54" s="82"/>
      <c r="D54" s="84"/>
      <c r="E54" s="79"/>
      <c r="F54" s="84"/>
      <c r="G54" s="79"/>
      <c r="H54" s="84"/>
      <c r="I54" s="76"/>
      <c r="J54" s="84"/>
    </row>
    <row r="55" spans="1:10" s="28" customFormat="1" ht="17.25" thickBot="1">
      <c r="A55" s="184" t="s">
        <v>2</v>
      </c>
      <c r="B55" s="185" t="s">
        <v>1</v>
      </c>
      <c r="C55" s="82"/>
      <c r="D55" s="84"/>
      <c r="E55" s="79"/>
      <c r="F55" s="84"/>
      <c r="G55" s="79"/>
      <c r="H55" s="84"/>
      <c r="I55" s="76"/>
      <c r="J55" s="84"/>
    </row>
    <row r="56" spans="1:10" s="28" customFormat="1" ht="17.25" thickBot="1">
      <c r="A56" s="186" t="s">
        <v>3</v>
      </c>
      <c r="B56" s="187">
        <v>10</v>
      </c>
      <c r="C56" s="82"/>
      <c r="D56" s="84"/>
      <c r="E56" s="79"/>
      <c r="F56" s="84"/>
      <c r="G56" s="79">
        <v>0</v>
      </c>
      <c r="H56" s="84">
        <v>10</v>
      </c>
      <c r="I56" s="76"/>
      <c r="J56" s="84"/>
    </row>
    <row r="57" spans="1:10" s="28" customFormat="1" ht="17.25" thickBot="1">
      <c r="A57" s="191" t="s">
        <v>19</v>
      </c>
      <c r="B57" s="187">
        <v>5</v>
      </c>
      <c r="C57" s="82" t="s">
        <v>225</v>
      </c>
      <c r="D57" s="84">
        <v>5</v>
      </c>
      <c r="E57" s="82" t="s">
        <v>225</v>
      </c>
      <c r="F57" s="84">
        <v>5</v>
      </c>
      <c r="G57" s="105"/>
      <c r="H57" s="84"/>
      <c r="I57" s="78" t="s">
        <v>244</v>
      </c>
      <c r="J57" s="84">
        <v>5</v>
      </c>
    </row>
    <row r="58" spans="1:10" s="28" customFormat="1" ht="17.25" thickBot="1">
      <c r="A58" s="191" t="s">
        <v>20</v>
      </c>
      <c r="B58" s="187">
        <v>3</v>
      </c>
      <c r="C58" s="111"/>
      <c r="D58" s="84"/>
      <c r="E58" s="105"/>
      <c r="F58" s="84"/>
      <c r="G58" s="79"/>
      <c r="H58" s="84"/>
      <c r="I58" s="76"/>
      <c r="J58" s="84"/>
    </row>
    <row r="59" spans="1:10" s="28" customFormat="1" ht="66.75" thickBot="1">
      <c r="A59" s="191" t="s">
        <v>21</v>
      </c>
      <c r="B59" s="187" t="s">
        <v>182</v>
      </c>
      <c r="C59" s="82"/>
      <c r="D59" s="84"/>
      <c r="E59" s="79"/>
      <c r="F59" s="84"/>
      <c r="G59" s="79"/>
      <c r="H59" s="84"/>
      <c r="I59" s="76"/>
      <c r="J59" s="84"/>
    </row>
    <row r="60" spans="1:10" s="28" customFormat="1" ht="50.25" thickBot="1">
      <c r="A60" s="180" t="s">
        <v>184</v>
      </c>
      <c r="B60" s="181"/>
      <c r="C60" s="82"/>
      <c r="D60" s="84"/>
      <c r="E60" s="79"/>
      <c r="F60" s="84"/>
      <c r="G60" s="79"/>
      <c r="H60" s="84"/>
      <c r="I60" s="76"/>
      <c r="J60" s="84"/>
    </row>
    <row r="61" spans="1:10" s="28" customFormat="1" ht="17.25" thickBot="1">
      <c r="A61" s="188" t="s">
        <v>68</v>
      </c>
      <c r="B61" s="189"/>
      <c r="C61" s="82"/>
      <c r="D61" s="84"/>
      <c r="E61" s="79"/>
      <c r="F61" s="84"/>
      <c r="G61" s="79"/>
      <c r="H61" s="84"/>
      <c r="I61" s="76"/>
      <c r="J61" s="84"/>
    </row>
    <row r="62" spans="1:10" s="28" customFormat="1" ht="17.25" thickBot="1">
      <c r="A62" s="190" t="s">
        <v>2</v>
      </c>
      <c r="B62" s="185" t="s">
        <v>1</v>
      </c>
      <c r="C62" s="82"/>
      <c r="D62" s="84"/>
      <c r="E62" s="79"/>
      <c r="F62" s="84"/>
      <c r="G62" s="79"/>
      <c r="H62" s="84"/>
      <c r="I62" s="76"/>
      <c r="J62" s="84"/>
    </row>
    <row r="63" spans="1:10" s="28" customFormat="1" ht="17.25" thickBot="1">
      <c r="A63" s="191" t="s">
        <v>3</v>
      </c>
      <c r="B63" s="187">
        <v>10</v>
      </c>
      <c r="C63" s="82">
        <v>0</v>
      </c>
      <c r="D63" s="84">
        <v>10</v>
      </c>
      <c r="E63" s="79"/>
      <c r="F63" s="84"/>
      <c r="G63" s="79">
        <v>0</v>
      </c>
      <c r="H63" s="84">
        <v>10</v>
      </c>
      <c r="I63" s="76">
        <v>0</v>
      </c>
      <c r="J63" s="84">
        <v>10</v>
      </c>
    </row>
    <row r="64" spans="1:10" s="28" customFormat="1" ht="17.25" thickBot="1">
      <c r="A64" s="191" t="s">
        <v>4</v>
      </c>
      <c r="B64" s="187">
        <v>5</v>
      </c>
      <c r="C64" s="82"/>
      <c r="D64" s="84"/>
      <c r="E64" s="79"/>
      <c r="F64" s="84"/>
      <c r="G64" s="79"/>
      <c r="H64" s="84"/>
      <c r="I64" s="76"/>
      <c r="J64" s="84"/>
    </row>
    <row r="65" spans="1:10" s="28" customFormat="1" ht="17.25" thickBot="1">
      <c r="A65" s="191" t="s">
        <v>6</v>
      </c>
      <c r="B65" s="187">
        <v>3</v>
      </c>
      <c r="C65" s="82"/>
      <c r="D65" s="84"/>
      <c r="E65" s="105">
        <v>0.02</v>
      </c>
      <c r="F65" s="84">
        <v>3</v>
      </c>
      <c r="G65" s="79"/>
      <c r="H65" s="84"/>
      <c r="I65" s="76"/>
      <c r="J65" s="84"/>
    </row>
    <row r="66" spans="1:10" s="28" customFormat="1" ht="17.25" thickBot="1">
      <c r="A66" s="191" t="s">
        <v>13</v>
      </c>
      <c r="B66" s="187">
        <v>2</v>
      </c>
      <c r="C66" s="82"/>
      <c r="D66" s="84"/>
      <c r="E66" s="79"/>
      <c r="F66" s="84"/>
      <c r="G66" s="79"/>
      <c r="H66" s="84"/>
      <c r="I66" s="76"/>
      <c r="J66" s="84"/>
    </row>
    <row r="67" spans="1:10" s="28" customFormat="1" ht="66.75" thickBot="1">
      <c r="A67" s="191" t="s">
        <v>5</v>
      </c>
      <c r="B67" s="187" t="s">
        <v>182</v>
      </c>
      <c r="C67" s="82"/>
      <c r="D67" s="84"/>
      <c r="E67" s="79"/>
      <c r="F67" s="84"/>
      <c r="G67" s="79"/>
      <c r="H67" s="84"/>
      <c r="I67" s="76"/>
      <c r="J67" s="84"/>
    </row>
    <row r="68" spans="1:10" s="28" customFormat="1" ht="17.25" thickBot="1">
      <c r="A68" s="192" t="s">
        <v>71</v>
      </c>
      <c r="B68" s="193"/>
      <c r="C68" s="82"/>
      <c r="D68" s="84"/>
      <c r="E68" s="79"/>
      <c r="F68" s="84"/>
      <c r="G68" s="79"/>
      <c r="H68" s="84"/>
      <c r="I68" s="76"/>
      <c r="J68" s="84"/>
    </row>
    <row r="69" spans="1:10" s="28" customFormat="1" ht="17.25" thickBot="1">
      <c r="A69" s="184" t="s">
        <v>2</v>
      </c>
      <c r="B69" s="185" t="s">
        <v>1</v>
      </c>
      <c r="C69" s="82"/>
      <c r="D69" s="84"/>
      <c r="E69" s="79"/>
      <c r="F69" s="84"/>
      <c r="G69" s="79"/>
      <c r="H69" s="84"/>
      <c r="I69" s="76"/>
      <c r="J69" s="84"/>
    </row>
    <row r="70" spans="1:10" s="28" customFormat="1" ht="17.25" thickBot="1">
      <c r="A70" s="186" t="s">
        <v>3</v>
      </c>
      <c r="B70" s="187">
        <v>10</v>
      </c>
      <c r="C70" s="82"/>
      <c r="D70" s="84"/>
      <c r="E70" s="79"/>
      <c r="F70" s="84"/>
      <c r="G70" s="79">
        <v>0</v>
      </c>
      <c r="H70" s="84">
        <v>10</v>
      </c>
      <c r="I70" s="76"/>
      <c r="J70" s="84"/>
    </row>
    <row r="71" spans="1:10" s="28" customFormat="1" ht="17.25" thickBot="1">
      <c r="A71" s="191" t="s">
        <v>19</v>
      </c>
      <c r="B71" s="187">
        <v>5</v>
      </c>
      <c r="C71" s="82" t="s">
        <v>225</v>
      </c>
      <c r="D71" s="84">
        <v>5</v>
      </c>
      <c r="E71" s="105" t="s">
        <v>244</v>
      </c>
      <c r="F71" s="84">
        <v>5</v>
      </c>
      <c r="G71" s="105"/>
      <c r="H71" s="84"/>
      <c r="I71" s="76" t="s">
        <v>244</v>
      </c>
      <c r="J71" s="84">
        <v>5</v>
      </c>
    </row>
    <row r="72" spans="1:10" s="28" customFormat="1" ht="17.25" thickBot="1">
      <c r="A72" s="191" t="s">
        <v>20</v>
      </c>
      <c r="B72" s="187">
        <v>3</v>
      </c>
      <c r="C72" s="111"/>
      <c r="D72" s="84"/>
      <c r="E72" s="105"/>
      <c r="F72" s="84"/>
      <c r="G72" s="105"/>
      <c r="H72" s="84"/>
      <c r="I72" s="76"/>
      <c r="J72" s="84"/>
    </row>
    <row r="73" spans="1:10" s="28" customFormat="1" ht="66.75" thickBot="1">
      <c r="A73" s="191" t="s">
        <v>21</v>
      </c>
      <c r="B73" s="187" t="s">
        <v>182</v>
      </c>
      <c r="C73" s="82"/>
      <c r="D73" s="84"/>
      <c r="E73" s="105"/>
      <c r="F73" s="84"/>
      <c r="G73" s="105"/>
      <c r="H73" s="84"/>
      <c r="I73" s="76"/>
      <c r="J73" s="84"/>
    </row>
    <row r="74" spans="1:10" s="28" customFormat="1" ht="17.25" thickBot="1">
      <c r="A74" s="180" t="s">
        <v>185</v>
      </c>
      <c r="B74" s="181"/>
      <c r="C74" s="82"/>
      <c r="D74" s="84"/>
      <c r="E74" s="82"/>
      <c r="F74" s="84"/>
      <c r="G74" s="82"/>
      <c r="H74" s="84"/>
      <c r="I74" s="82"/>
      <c r="J74" s="84"/>
    </row>
    <row r="75" spans="1:10" s="28" customFormat="1" ht="17.25" thickBot="1">
      <c r="A75" s="188" t="s">
        <v>68</v>
      </c>
      <c r="B75" s="189"/>
      <c r="C75" s="82"/>
      <c r="D75" s="84"/>
      <c r="E75" s="82"/>
      <c r="F75" s="84"/>
      <c r="G75" s="82"/>
      <c r="H75" s="84"/>
      <c r="I75" s="82"/>
      <c r="J75" s="84"/>
    </row>
    <row r="76" spans="1:10" s="28" customFormat="1" ht="17.25" thickBot="1">
      <c r="A76" s="190" t="s">
        <v>2</v>
      </c>
      <c r="B76" s="185" t="s">
        <v>1</v>
      </c>
      <c r="C76" s="82"/>
      <c r="D76" s="84"/>
      <c r="E76" s="82"/>
      <c r="F76" s="84"/>
      <c r="G76" s="82"/>
      <c r="H76" s="84"/>
      <c r="I76" s="82"/>
      <c r="J76" s="84"/>
    </row>
    <row r="77" spans="1:10" s="28" customFormat="1" ht="17.25" thickBot="1">
      <c r="A77" s="191" t="s">
        <v>3</v>
      </c>
      <c r="B77" s="187">
        <v>10</v>
      </c>
      <c r="C77" s="82"/>
      <c r="D77" s="84"/>
      <c r="E77" s="82"/>
      <c r="F77" s="84"/>
      <c r="G77" s="82">
        <v>0</v>
      </c>
      <c r="H77" s="84">
        <v>10</v>
      </c>
      <c r="I77" s="82">
        <v>0</v>
      </c>
      <c r="J77" s="84">
        <v>10</v>
      </c>
    </row>
    <row r="78" spans="1:10" s="28" customFormat="1" ht="17.25" thickBot="1">
      <c r="A78" s="191" t="s">
        <v>4</v>
      </c>
      <c r="B78" s="187">
        <v>7</v>
      </c>
      <c r="C78" s="111">
        <v>0.01</v>
      </c>
      <c r="D78" s="84">
        <v>7</v>
      </c>
      <c r="E78" s="82"/>
      <c r="F78" s="84"/>
      <c r="G78" s="82"/>
      <c r="H78" s="84"/>
      <c r="I78" s="82"/>
      <c r="J78" s="84"/>
    </row>
    <row r="79" spans="1:10" s="28" customFormat="1" ht="17.25" thickBot="1">
      <c r="A79" s="191" t="s">
        <v>6</v>
      </c>
      <c r="B79" s="187">
        <v>5</v>
      </c>
      <c r="C79" s="82"/>
      <c r="D79" s="84"/>
      <c r="E79" s="111">
        <v>0.02</v>
      </c>
      <c r="F79" s="84">
        <v>5</v>
      </c>
      <c r="G79" s="82"/>
      <c r="H79" s="84"/>
      <c r="I79" s="82"/>
      <c r="J79" s="84"/>
    </row>
    <row r="80" spans="1:10" s="28" customFormat="1" ht="17.25" thickBot="1">
      <c r="A80" s="191" t="s">
        <v>13</v>
      </c>
      <c r="B80" s="187">
        <v>3</v>
      </c>
      <c r="C80" s="82"/>
      <c r="D80" s="84"/>
      <c r="E80" s="82"/>
      <c r="F80" s="84"/>
      <c r="G80" s="82"/>
      <c r="H80" s="84"/>
      <c r="I80" s="82"/>
      <c r="J80" s="84"/>
    </row>
    <row r="81" spans="1:10" s="28" customFormat="1" ht="66.75" thickBot="1">
      <c r="A81" s="191" t="s">
        <v>5</v>
      </c>
      <c r="B81" s="187" t="s">
        <v>182</v>
      </c>
      <c r="C81" s="82"/>
      <c r="D81" s="84"/>
      <c r="E81" s="82"/>
      <c r="F81" s="84"/>
      <c r="G81" s="82"/>
      <c r="H81" s="84"/>
      <c r="I81" s="82"/>
      <c r="J81" s="84"/>
    </row>
    <row r="82" spans="1:10" s="28" customFormat="1" ht="17.25" thickBot="1">
      <c r="A82" s="192" t="s">
        <v>71</v>
      </c>
      <c r="B82" s="193"/>
      <c r="C82" s="82"/>
      <c r="D82" s="84"/>
      <c r="E82" s="82"/>
      <c r="F82" s="84"/>
      <c r="G82" s="82"/>
      <c r="H82" s="84"/>
      <c r="I82" s="82"/>
      <c r="J82" s="84"/>
    </row>
    <row r="83" spans="1:10" s="28" customFormat="1" ht="17.25" thickBot="1">
      <c r="A83" s="184" t="s">
        <v>2</v>
      </c>
      <c r="B83" s="185" t="s">
        <v>1</v>
      </c>
      <c r="C83" s="82"/>
      <c r="D83" s="84"/>
      <c r="E83" s="82"/>
      <c r="F83" s="84"/>
      <c r="G83" s="82"/>
      <c r="H83" s="84"/>
      <c r="I83" s="82"/>
      <c r="J83" s="84"/>
    </row>
    <row r="84" spans="1:10" s="28" customFormat="1" ht="17.25" thickBot="1">
      <c r="A84" s="186" t="s">
        <v>3</v>
      </c>
      <c r="B84" s="187">
        <v>20</v>
      </c>
      <c r="C84" s="82">
        <v>0</v>
      </c>
      <c r="D84" s="84">
        <v>20</v>
      </c>
      <c r="E84" s="82"/>
      <c r="F84" s="84"/>
      <c r="G84" s="82">
        <v>0</v>
      </c>
      <c r="H84" s="84">
        <v>20</v>
      </c>
      <c r="I84" s="82"/>
      <c r="J84" s="84"/>
    </row>
    <row r="85" spans="1:10" s="28" customFormat="1" ht="17.25" thickBot="1">
      <c r="A85" s="191" t="s">
        <v>19</v>
      </c>
      <c r="B85" s="187">
        <v>10</v>
      </c>
      <c r="C85" s="82"/>
      <c r="D85" s="84"/>
      <c r="E85" s="82" t="s">
        <v>225</v>
      </c>
      <c r="F85" s="84">
        <v>10</v>
      </c>
      <c r="G85" s="82"/>
      <c r="H85" s="84"/>
      <c r="I85" s="82" t="s">
        <v>225</v>
      </c>
      <c r="J85" s="84">
        <v>10</v>
      </c>
    </row>
    <row r="86" spans="1:10" s="28" customFormat="1" ht="17.25" thickBot="1">
      <c r="A86" s="191" t="s">
        <v>20</v>
      </c>
      <c r="B86" s="187">
        <v>5</v>
      </c>
      <c r="C86" s="82"/>
      <c r="D86" s="84"/>
      <c r="E86" s="82"/>
      <c r="F86" s="84"/>
      <c r="G86" s="82"/>
      <c r="H86" s="84"/>
      <c r="I86" s="82"/>
      <c r="J86" s="84"/>
    </row>
    <row r="87" spans="1:10" s="28" customFormat="1" ht="66.75" thickBot="1">
      <c r="A87" s="191" t="s">
        <v>21</v>
      </c>
      <c r="B87" s="187" t="s">
        <v>182</v>
      </c>
      <c r="C87" s="82"/>
      <c r="D87" s="84"/>
      <c r="E87" s="82"/>
      <c r="F87" s="84"/>
      <c r="G87" s="82"/>
      <c r="H87" s="84"/>
      <c r="I87" s="82"/>
      <c r="J87" s="84"/>
    </row>
    <row r="88" spans="1:13" ht="17.25" thickBot="1">
      <c r="A88" s="175" t="s">
        <v>60</v>
      </c>
      <c r="B88" s="176"/>
      <c r="C88" s="224"/>
      <c r="D88" s="178">
        <f>SUM(D8:D87)</f>
        <v>132</v>
      </c>
      <c r="E88" s="177"/>
      <c r="F88" s="178">
        <f>SUM(F8:F87)</f>
        <v>74</v>
      </c>
      <c r="G88" s="179"/>
      <c r="H88" s="178">
        <f>SUM(H8:H87)</f>
        <v>200</v>
      </c>
      <c r="I88" s="179"/>
      <c r="J88" s="178">
        <f>SUM(J8:J87)</f>
        <v>111</v>
      </c>
      <c r="K88" s="114"/>
      <c r="L88" s="113"/>
      <c r="M88" s="114"/>
    </row>
  </sheetData>
  <sheetProtection/>
  <mergeCells count="4">
    <mergeCell ref="C6:D6"/>
    <mergeCell ref="E6:F6"/>
    <mergeCell ref="G6:H6"/>
    <mergeCell ref="I6:J6"/>
  </mergeCells>
  <printOptions/>
  <pageMargins left="0.7874015748031497" right="0.7874015748031497" top="0.7874015748031497" bottom="0.7874015748031497" header="0" footer="0"/>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dimension ref="A1:J42"/>
  <sheetViews>
    <sheetView zoomScale="70" zoomScaleNormal="70" zoomScalePageLayoutView="0" workbookViewId="0" topLeftCell="A1">
      <pane xSplit="2" ySplit="7" topLeftCell="C27" activePane="bottomRight" state="frozen"/>
      <selection pane="topLeft" activeCell="A1" sqref="A1"/>
      <selection pane="topRight" activeCell="D1" sqref="D1"/>
      <selection pane="bottomLeft" activeCell="A8" sqref="A8"/>
      <selection pane="bottomRight" activeCell="D42" sqref="D42"/>
    </sheetView>
  </sheetViews>
  <sheetFormatPr defaultColWidth="11.421875" defaultRowHeight="15"/>
  <cols>
    <col min="1" max="1" width="72.421875" style="18" customWidth="1"/>
    <col min="2" max="2" width="26.140625" style="20" customWidth="1"/>
    <col min="3" max="3" width="23.00390625" style="18" customWidth="1"/>
    <col min="4" max="4" width="15.28125" style="18" bestFit="1" customWidth="1"/>
    <col min="5" max="5" width="23.00390625" style="18" customWidth="1"/>
    <col min="6" max="6" width="11.421875" style="18" customWidth="1"/>
    <col min="7" max="7" width="23.00390625" style="18" customWidth="1"/>
    <col min="8" max="8" width="11.421875" style="18" customWidth="1"/>
    <col min="9" max="9" width="23.00390625" style="18" customWidth="1"/>
    <col min="10" max="16384" width="11.421875" style="18" customWidth="1"/>
  </cols>
  <sheetData>
    <row r="1" spans="1:2" ht="25.5" customHeight="1">
      <c r="A1" s="5" t="s">
        <v>75</v>
      </c>
      <c r="B1" s="5"/>
    </row>
    <row r="2" spans="1:2" ht="18">
      <c r="A2" s="4" t="s">
        <v>74</v>
      </c>
      <c r="B2" s="4"/>
    </row>
    <row r="3" spans="1:2" ht="18">
      <c r="A3" s="4" t="s">
        <v>37</v>
      </c>
      <c r="B3" s="4"/>
    </row>
    <row r="4" spans="1:2" ht="18">
      <c r="A4" s="118" t="s">
        <v>44</v>
      </c>
      <c r="B4" s="118"/>
    </row>
    <row r="5" spans="1:2" ht="18.75" thickBot="1">
      <c r="A5" s="7" t="s">
        <v>48</v>
      </c>
      <c r="B5" s="7"/>
    </row>
    <row r="6" spans="1:10" ht="36.75" customHeight="1" thickBot="1">
      <c r="A6" s="123" t="s">
        <v>57</v>
      </c>
      <c r="B6" s="124"/>
      <c r="C6" s="306" t="s">
        <v>208</v>
      </c>
      <c r="D6" s="307"/>
      <c r="E6" s="283" t="s">
        <v>212</v>
      </c>
      <c r="F6" s="284"/>
      <c r="G6" s="308" t="s">
        <v>209</v>
      </c>
      <c r="H6" s="309"/>
      <c r="I6" s="310" t="s">
        <v>210</v>
      </c>
      <c r="J6" s="311"/>
    </row>
    <row r="7" spans="1:10" ht="17.25" thickBot="1">
      <c r="A7" s="125" t="s">
        <v>58</v>
      </c>
      <c r="B7" s="126"/>
      <c r="C7" s="35" t="s">
        <v>52</v>
      </c>
      <c r="D7" s="36" t="s">
        <v>1</v>
      </c>
      <c r="E7" s="37" t="s">
        <v>52</v>
      </c>
      <c r="F7" s="38" t="s">
        <v>1</v>
      </c>
      <c r="G7" s="39" t="s">
        <v>52</v>
      </c>
      <c r="H7" s="40" t="s">
        <v>1</v>
      </c>
      <c r="I7" s="41" t="s">
        <v>52</v>
      </c>
      <c r="J7" s="42" t="s">
        <v>1</v>
      </c>
    </row>
    <row r="8" spans="1:10" ht="17.25" thickBot="1">
      <c r="A8" s="180" t="s">
        <v>186</v>
      </c>
      <c r="B8" s="181"/>
      <c r="C8" s="116"/>
      <c r="D8" s="117"/>
      <c r="E8" s="116"/>
      <c r="F8" s="117"/>
      <c r="G8" s="91"/>
      <c r="H8" s="88"/>
      <c r="I8" s="88"/>
      <c r="J8" s="88"/>
    </row>
    <row r="9" spans="1:10" ht="17.25" thickBot="1">
      <c r="A9" s="182" t="s">
        <v>68</v>
      </c>
      <c r="B9" s="183"/>
      <c r="C9" s="93"/>
      <c r="D9" s="95"/>
      <c r="E9" s="93"/>
      <c r="F9" s="95"/>
      <c r="G9" s="92"/>
      <c r="H9" s="87"/>
      <c r="I9" s="87"/>
      <c r="J9" s="87"/>
    </row>
    <row r="10" spans="1:10" ht="17.25" thickBot="1">
      <c r="A10" s="184" t="s">
        <v>2</v>
      </c>
      <c r="B10" s="185" t="s">
        <v>1</v>
      </c>
      <c r="C10" s="93"/>
      <c r="D10" s="95"/>
      <c r="E10" s="93"/>
      <c r="F10" s="95"/>
      <c r="G10" s="92"/>
      <c r="H10" s="87"/>
      <c r="I10" s="87"/>
      <c r="J10" s="87"/>
    </row>
    <row r="11" spans="1:10" ht="17.25" thickBot="1">
      <c r="A11" s="186" t="s">
        <v>3</v>
      </c>
      <c r="B11" s="187">
        <v>50</v>
      </c>
      <c r="C11" s="93"/>
      <c r="D11" s="95"/>
      <c r="E11" s="93"/>
      <c r="F11" s="95"/>
      <c r="G11" s="92"/>
      <c r="H11" s="87"/>
      <c r="I11" s="87"/>
      <c r="J11" s="87"/>
    </row>
    <row r="12" spans="1:10" ht="17.25" thickBot="1">
      <c r="A12" s="186" t="s">
        <v>4</v>
      </c>
      <c r="B12" s="187">
        <v>30</v>
      </c>
      <c r="C12" s="99">
        <v>0.01</v>
      </c>
      <c r="D12" s="95">
        <v>30</v>
      </c>
      <c r="E12" s="99">
        <v>0.01</v>
      </c>
      <c r="F12" s="95">
        <v>30</v>
      </c>
      <c r="G12" s="99">
        <v>0.01</v>
      </c>
      <c r="H12" s="87">
        <v>30</v>
      </c>
      <c r="I12" s="87"/>
      <c r="J12" s="87"/>
    </row>
    <row r="13" spans="1:10" ht="17.25" thickBot="1">
      <c r="A13" s="186" t="s">
        <v>12</v>
      </c>
      <c r="B13" s="187">
        <v>20</v>
      </c>
      <c r="C13" s="93"/>
      <c r="D13" s="95"/>
      <c r="E13" s="93"/>
      <c r="F13" s="95"/>
      <c r="G13" s="115"/>
      <c r="H13" s="87"/>
      <c r="I13" s="87"/>
      <c r="J13" s="87"/>
    </row>
    <row r="14" spans="1:10" ht="17.25" thickBot="1">
      <c r="A14" s="186" t="s">
        <v>8</v>
      </c>
      <c r="B14" s="187">
        <v>10</v>
      </c>
      <c r="C14" s="99"/>
      <c r="D14" s="95"/>
      <c r="E14" s="99"/>
      <c r="F14" s="95"/>
      <c r="G14" s="115"/>
      <c r="H14" s="87"/>
      <c r="I14" s="89">
        <v>0.03</v>
      </c>
      <c r="J14" s="87">
        <v>10</v>
      </c>
    </row>
    <row r="15" spans="1:10" ht="17.25" thickBot="1">
      <c r="A15" s="186" t="s">
        <v>26</v>
      </c>
      <c r="B15" s="187">
        <v>5</v>
      </c>
      <c r="C15" s="93"/>
      <c r="D15" s="95"/>
      <c r="E15" s="93"/>
      <c r="F15" s="95"/>
      <c r="G15" s="92"/>
      <c r="H15" s="87"/>
      <c r="I15" s="87"/>
      <c r="J15" s="87"/>
    </row>
    <row r="16" spans="1:10" ht="66.75" thickBot="1">
      <c r="A16" s="186" t="s">
        <v>18</v>
      </c>
      <c r="B16" s="187" t="s">
        <v>182</v>
      </c>
      <c r="C16" s="93"/>
      <c r="D16" s="95"/>
      <c r="E16" s="93"/>
      <c r="F16" s="95"/>
      <c r="G16" s="92"/>
      <c r="H16" s="87"/>
      <c r="I16" s="89"/>
      <c r="J16" s="87"/>
    </row>
    <row r="17" spans="1:10" ht="17.25" thickBot="1">
      <c r="A17" s="182" t="s">
        <v>187</v>
      </c>
      <c r="B17" s="183"/>
      <c r="C17" s="93"/>
      <c r="D17" s="95"/>
      <c r="E17" s="93"/>
      <c r="F17" s="95"/>
      <c r="G17" s="92"/>
      <c r="H17" s="87"/>
      <c r="I17" s="87"/>
      <c r="J17" s="87"/>
    </row>
    <row r="18" spans="1:10" ht="17.25" thickBot="1">
      <c r="A18" s="184" t="s">
        <v>2</v>
      </c>
      <c r="B18" s="185" t="s">
        <v>1</v>
      </c>
      <c r="C18" s="93"/>
      <c r="D18" s="95"/>
      <c r="E18" s="93"/>
      <c r="F18" s="95"/>
      <c r="G18" s="92"/>
      <c r="H18" s="87"/>
      <c r="I18" s="87"/>
      <c r="J18" s="87"/>
    </row>
    <row r="19" spans="1:10" ht="17.25" thickBot="1">
      <c r="A19" s="186" t="s">
        <v>3</v>
      </c>
      <c r="B19" s="187">
        <v>50</v>
      </c>
      <c r="C19" s="93">
        <v>0</v>
      </c>
      <c r="D19" s="95">
        <v>50</v>
      </c>
      <c r="E19" s="93">
        <v>0</v>
      </c>
      <c r="F19" s="95">
        <v>50</v>
      </c>
      <c r="G19" s="92">
        <v>0</v>
      </c>
      <c r="H19" s="87">
        <v>50</v>
      </c>
      <c r="I19" s="87"/>
      <c r="J19" s="87"/>
    </row>
    <row r="20" spans="1:10" ht="17.25" thickBot="1">
      <c r="A20" s="186" t="s">
        <v>25</v>
      </c>
      <c r="B20" s="187">
        <v>20</v>
      </c>
      <c r="C20" s="93"/>
      <c r="D20" s="95"/>
      <c r="E20" s="93"/>
      <c r="F20" s="95"/>
      <c r="G20" s="92"/>
      <c r="H20" s="87"/>
      <c r="I20" s="87"/>
      <c r="J20" s="87"/>
    </row>
    <row r="21" spans="1:10" ht="17.25" thickBot="1">
      <c r="A21" s="186" t="s">
        <v>24</v>
      </c>
      <c r="B21" s="187">
        <v>10</v>
      </c>
      <c r="C21" s="93"/>
      <c r="D21" s="95"/>
      <c r="E21" s="93"/>
      <c r="F21" s="95"/>
      <c r="G21" s="92"/>
      <c r="H21" s="87"/>
      <c r="I21" s="87" t="s">
        <v>278</v>
      </c>
      <c r="J21" s="87">
        <v>10</v>
      </c>
    </row>
    <row r="22" spans="1:10" ht="17.25" thickBot="1">
      <c r="A22" s="186" t="s">
        <v>27</v>
      </c>
      <c r="B22" s="187">
        <v>5</v>
      </c>
      <c r="C22" s="93"/>
      <c r="D22" s="95"/>
      <c r="E22" s="93"/>
      <c r="F22" s="95"/>
      <c r="G22" s="92"/>
      <c r="H22" s="87"/>
      <c r="I22" s="87"/>
      <c r="J22" s="87"/>
    </row>
    <row r="23" spans="1:10" ht="17.25" thickBot="1">
      <c r="A23" s="186" t="s">
        <v>28</v>
      </c>
      <c r="B23" s="187">
        <v>3</v>
      </c>
      <c r="C23" s="93"/>
      <c r="D23" s="95"/>
      <c r="E23" s="93"/>
      <c r="F23" s="95"/>
      <c r="G23" s="92"/>
      <c r="H23" s="87"/>
      <c r="I23" s="87"/>
      <c r="J23" s="87"/>
    </row>
    <row r="24" spans="1:10" ht="66.75" thickBot="1">
      <c r="A24" s="186" t="s">
        <v>29</v>
      </c>
      <c r="B24" s="187" t="s">
        <v>182</v>
      </c>
      <c r="C24" s="93"/>
      <c r="D24" s="95"/>
      <c r="E24" s="93"/>
      <c r="F24" s="95"/>
      <c r="G24" s="92"/>
      <c r="H24" s="87"/>
      <c r="I24" s="87"/>
      <c r="J24" s="87"/>
    </row>
    <row r="25" spans="1:10" ht="17.25" thickBot="1">
      <c r="A25" s="180" t="s">
        <v>188</v>
      </c>
      <c r="B25" s="181"/>
      <c r="C25" s="93"/>
      <c r="D25" s="95"/>
      <c r="E25" s="93"/>
      <c r="F25" s="95"/>
      <c r="G25" s="92"/>
      <c r="H25" s="87"/>
      <c r="I25" s="87"/>
      <c r="J25" s="87"/>
    </row>
    <row r="26" spans="1:10" ht="17.25" thickBot="1">
      <c r="A26" s="182" t="s">
        <v>189</v>
      </c>
      <c r="B26" s="183"/>
      <c r="C26" s="93"/>
      <c r="D26" s="95"/>
      <c r="E26" s="93"/>
      <c r="F26" s="95"/>
      <c r="G26" s="92"/>
      <c r="H26" s="87"/>
      <c r="I26" s="87"/>
      <c r="J26" s="87"/>
    </row>
    <row r="27" spans="1:10" ht="17.25" thickBot="1">
      <c r="A27" s="184" t="s">
        <v>2</v>
      </c>
      <c r="B27" s="185" t="s">
        <v>1</v>
      </c>
      <c r="C27" s="93"/>
      <c r="D27" s="95"/>
      <c r="E27" s="93"/>
      <c r="F27" s="95"/>
      <c r="G27" s="92"/>
      <c r="H27" s="87"/>
      <c r="I27" s="87"/>
      <c r="J27" s="87"/>
    </row>
    <row r="28" spans="1:10" ht="17.25" thickBot="1">
      <c r="A28" s="186" t="s">
        <v>3</v>
      </c>
      <c r="B28" s="187">
        <v>50</v>
      </c>
      <c r="C28" s="93"/>
      <c r="D28" s="95"/>
      <c r="E28" s="93"/>
      <c r="F28" s="95"/>
      <c r="G28" s="92"/>
      <c r="H28" s="87"/>
      <c r="I28" s="87"/>
      <c r="J28" s="87"/>
    </row>
    <row r="29" spans="1:10" ht="17.25" thickBot="1">
      <c r="A29" s="186" t="s">
        <v>4</v>
      </c>
      <c r="B29" s="187">
        <v>40</v>
      </c>
      <c r="C29" s="99">
        <v>0.01</v>
      </c>
      <c r="D29" s="95">
        <v>40</v>
      </c>
      <c r="E29" s="99">
        <v>0.01</v>
      </c>
      <c r="F29" s="95">
        <v>40</v>
      </c>
      <c r="G29" s="99">
        <v>0.01</v>
      </c>
      <c r="H29" s="87">
        <v>40</v>
      </c>
      <c r="I29" s="87"/>
      <c r="J29" s="87"/>
    </row>
    <row r="30" spans="1:10" ht="17.25" thickBot="1">
      <c r="A30" s="186" t="s">
        <v>12</v>
      </c>
      <c r="B30" s="187">
        <v>25</v>
      </c>
      <c r="C30" s="93"/>
      <c r="D30" s="95"/>
      <c r="E30" s="99"/>
      <c r="F30" s="95"/>
      <c r="G30" s="92"/>
      <c r="H30" s="87"/>
      <c r="I30" s="87"/>
      <c r="J30" s="87"/>
    </row>
    <row r="31" spans="1:10" ht="17.25" thickBot="1">
      <c r="A31" s="186" t="s">
        <v>8</v>
      </c>
      <c r="B31" s="187">
        <v>10</v>
      </c>
      <c r="C31" s="99"/>
      <c r="D31" s="95"/>
      <c r="E31" s="99"/>
      <c r="F31" s="95"/>
      <c r="G31" s="92"/>
      <c r="H31" s="87"/>
      <c r="I31" s="89">
        <v>0.03</v>
      </c>
      <c r="J31" s="87">
        <v>10</v>
      </c>
    </row>
    <row r="32" spans="1:10" ht="17.25" thickBot="1">
      <c r="A32" s="186" t="s">
        <v>26</v>
      </c>
      <c r="B32" s="187">
        <v>5</v>
      </c>
      <c r="C32" s="93"/>
      <c r="D32" s="95"/>
      <c r="E32" s="93"/>
      <c r="F32" s="95"/>
      <c r="G32" s="92"/>
      <c r="H32" s="87"/>
      <c r="I32" s="87"/>
      <c r="J32" s="87"/>
    </row>
    <row r="33" spans="1:10" ht="66.75" thickBot="1">
      <c r="A33" s="186" t="s">
        <v>18</v>
      </c>
      <c r="B33" s="187" t="s">
        <v>182</v>
      </c>
      <c r="C33" s="93"/>
      <c r="D33" s="95"/>
      <c r="E33" s="93"/>
      <c r="F33" s="95"/>
      <c r="G33" s="92"/>
      <c r="H33" s="87"/>
      <c r="I33" s="87"/>
      <c r="J33" s="87"/>
    </row>
    <row r="34" spans="1:10" ht="17.25" thickBot="1">
      <c r="A34" s="182" t="s">
        <v>190</v>
      </c>
      <c r="B34" s="183"/>
      <c r="C34" s="93"/>
      <c r="D34" s="95"/>
      <c r="E34" s="93"/>
      <c r="F34" s="95"/>
      <c r="G34" s="92"/>
      <c r="H34" s="87"/>
      <c r="I34" s="87"/>
      <c r="J34" s="87"/>
    </row>
    <row r="35" spans="1:10" ht="17.25" thickBot="1">
      <c r="A35" s="184" t="s">
        <v>2</v>
      </c>
      <c r="B35" s="185" t="s">
        <v>1</v>
      </c>
      <c r="C35" s="93"/>
      <c r="D35" s="95"/>
      <c r="E35" s="93"/>
      <c r="F35" s="95"/>
      <c r="G35" s="92"/>
      <c r="H35" s="87"/>
      <c r="I35" s="87"/>
      <c r="J35" s="87"/>
    </row>
    <row r="36" spans="1:10" ht="17.25" thickBot="1">
      <c r="A36" s="186" t="s">
        <v>3</v>
      </c>
      <c r="B36" s="187">
        <v>50</v>
      </c>
      <c r="C36" s="93">
        <v>0</v>
      </c>
      <c r="D36" s="95">
        <v>50</v>
      </c>
      <c r="E36" s="93">
        <v>0</v>
      </c>
      <c r="F36" s="95">
        <v>50</v>
      </c>
      <c r="G36" s="93">
        <v>0</v>
      </c>
      <c r="H36" s="95">
        <v>50</v>
      </c>
      <c r="I36" s="93"/>
      <c r="J36" s="95"/>
    </row>
    <row r="37" spans="1:10" ht="17.25" thickBot="1">
      <c r="A37" s="186" t="s">
        <v>25</v>
      </c>
      <c r="B37" s="187">
        <v>15</v>
      </c>
      <c r="C37" s="93"/>
      <c r="D37" s="95"/>
      <c r="E37" s="93"/>
      <c r="F37" s="95"/>
      <c r="G37" s="93"/>
      <c r="H37" s="95"/>
      <c r="I37" s="93" t="s">
        <v>225</v>
      </c>
      <c r="J37" s="95">
        <v>15</v>
      </c>
    </row>
    <row r="38" spans="1:10" ht="17.25" thickBot="1">
      <c r="A38" s="186" t="s">
        <v>24</v>
      </c>
      <c r="B38" s="187">
        <v>10</v>
      </c>
      <c r="C38" s="93"/>
      <c r="D38" s="95"/>
      <c r="E38" s="93"/>
      <c r="F38" s="95"/>
      <c r="G38" s="93"/>
      <c r="H38" s="95"/>
      <c r="I38" s="93"/>
      <c r="J38" s="95"/>
    </row>
    <row r="39" spans="1:10" ht="17.25" thickBot="1">
      <c r="A39" s="186" t="s">
        <v>27</v>
      </c>
      <c r="B39" s="187">
        <v>5</v>
      </c>
      <c r="C39" s="93"/>
      <c r="D39" s="95"/>
      <c r="E39" s="93"/>
      <c r="F39" s="95"/>
      <c r="G39" s="93"/>
      <c r="H39" s="95"/>
      <c r="I39" s="93"/>
      <c r="J39" s="95"/>
    </row>
    <row r="40" spans="1:10" ht="17.25" thickBot="1">
      <c r="A40" s="186" t="s">
        <v>28</v>
      </c>
      <c r="B40" s="187">
        <v>2</v>
      </c>
      <c r="C40" s="93"/>
      <c r="D40" s="95"/>
      <c r="E40" s="93"/>
      <c r="F40" s="95"/>
      <c r="G40" s="93"/>
      <c r="H40" s="95"/>
      <c r="I40" s="93"/>
      <c r="J40" s="95"/>
    </row>
    <row r="41" spans="1:10" ht="66.75" thickBot="1">
      <c r="A41" s="186" t="s">
        <v>29</v>
      </c>
      <c r="B41" s="187" t="s">
        <v>182</v>
      </c>
      <c r="C41" s="93"/>
      <c r="D41" s="95"/>
      <c r="E41" s="93"/>
      <c r="F41" s="95"/>
      <c r="G41" s="93"/>
      <c r="H41" s="95"/>
      <c r="I41" s="93"/>
      <c r="J41" s="95"/>
    </row>
    <row r="42" spans="1:10" ht="17.25" thickBot="1">
      <c r="A42" s="46" t="s">
        <v>60</v>
      </c>
      <c r="B42" s="120"/>
      <c r="C42" s="106"/>
      <c r="D42" s="107">
        <f>SUM(D8:D41)</f>
        <v>170</v>
      </c>
      <c r="E42" s="112"/>
      <c r="F42" s="107">
        <f>SUM(F8:F41)</f>
        <v>170</v>
      </c>
      <c r="G42" s="112"/>
      <c r="H42" s="107">
        <f>SUM(H8:H41)</f>
        <v>170</v>
      </c>
      <c r="I42" s="112"/>
      <c r="J42" s="107">
        <f>SUM(J8:J41)</f>
        <v>45</v>
      </c>
    </row>
  </sheetData>
  <sheetProtection/>
  <mergeCells count="4">
    <mergeCell ref="C6:D6"/>
    <mergeCell ref="E6:F6"/>
    <mergeCell ref="G6:H6"/>
    <mergeCell ref="I6:J6"/>
  </mergeCells>
  <printOptions/>
  <pageMargins left="0.7874015748031497" right="0.7874015748031497" top="0.7874015748031497" bottom="0.7874015748031497" header="0"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pageSetUpPr fitToPage="1"/>
  </sheetPr>
  <dimension ref="A1:E10"/>
  <sheetViews>
    <sheetView zoomScale="76" zoomScaleNormal="76" zoomScalePageLayoutView="0" workbookViewId="0" topLeftCell="A1">
      <selection activeCell="D10" sqref="D10"/>
    </sheetView>
  </sheetViews>
  <sheetFormatPr defaultColWidth="11.421875" defaultRowHeight="15"/>
  <cols>
    <col min="1" max="1" width="55.7109375" style="3" customWidth="1"/>
    <col min="2" max="5" width="20.7109375" style="3" customWidth="1"/>
    <col min="6" max="16384" width="11.421875" style="3" customWidth="1"/>
  </cols>
  <sheetData>
    <row r="1" spans="1:5" s="1" customFormat="1" ht="45" customHeight="1">
      <c r="A1" s="263" t="s">
        <v>75</v>
      </c>
      <c r="B1" s="263"/>
      <c r="C1" s="263"/>
      <c r="D1" s="263"/>
      <c r="E1" s="263"/>
    </row>
    <row r="2" spans="1:5" s="1" customFormat="1" ht="18" customHeight="1">
      <c r="A2" s="264" t="s">
        <v>74</v>
      </c>
      <c r="B2" s="264"/>
      <c r="C2" s="264"/>
      <c r="D2" s="264"/>
      <c r="E2" s="264"/>
    </row>
    <row r="3" spans="1:5" s="1" customFormat="1" ht="18">
      <c r="A3" s="264" t="s">
        <v>37</v>
      </c>
      <c r="B3" s="264"/>
      <c r="C3" s="264"/>
      <c r="D3" s="264"/>
      <c r="E3" s="264"/>
    </row>
    <row r="4" spans="1:5" s="1" customFormat="1" ht="18">
      <c r="A4" s="304" t="s">
        <v>44</v>
      </c>
      <c r="B4" s="304"/>
      <c r="C4" s="304"/>
      <c r="D4" s="304"/>
      <c r="E4" s="304"/>
    </row>
    <row r="5" spans="1:5" s="6" customFormat="1" ht="18">
      <c r="A5" s="305" t="s">
        <v>49</v>
      </c>
      <c r="B5" s="305"/>
      <c r="C5" s="305"/>
      <c r="D5" s="305"/>
      <c r="E5" s="305"/>
    </row>
    <row r="6" spans="1:2" s="6" customFormat="1" ht="8.25" customHeight="1" thickBot="1">
      <c r="A6" s="7"/>
      <c r="B6" s="7"/>
    </row>
    <row r="7" spans="1:5" ht="32.25" thickBot="1">
      <c r="A7" s="59" t="s">
        <v>41</v>
      </c>
      <c r="B7" s="49" t="s">
        <v>208</v>
      </c>
      <c r="C7" s="49" t="s">
        <v>212</v>
      </c>
      <c r="D7" s="49" t="s">
        <v>209</v>
      </c>
      <c r="E7" s="49" t="s">
        <v>210</v>
      </c>
    </row>
    <row r="8" spans="1:5" ht="39.75" customHeight="1">
      <c r="A8" s="60" t="s">
        <v>40</v>
      </c>
      <c r="B8" s="61">
        <f>'Deduc TRDM'!D88</f>
        <v>132</v>
      </c>
      <c r="C8" s="62">
        <f>'Deduc TRDM'!F88</f>
        <v>74</v>
      </c>
      <c r="D8" s="62">
        <f>'Deduc TRDM'!H88</f>
        <v>200</v>
      </c>
      <c r="E8" s="62">
        <f>'Deduc TRDM'!J88</f>
        <v>111</v>
      </c>
    </row>
    <row r="9" spans="1:5" ht="39.75" customHeight="1">
      <c r="A9" s="50" t="s">
        <v>42</v>
      </c>
      <c r="B9" s="64"/>
      <c r="C9" s="65"/>
      <c r="D9" s="65"/>
      <c r="E9" s="65"/>
    </row>
    <row r="10" spans="1:5" ht="39.75" customHeight="1">
      <c r="A10" s="50" t="s">
        <v>43</v>
      </c>
      <c r="B10" s="25">
        <f>'Deducibles MANEJO'!D42</f>
        <v>170</v>
      </c>
      <c r="C10" s="63">
        <f>'Deducibles MANEJO'!F42</f>
        <v>170</v>
      </c>
      <c r="D10" s="63">
        <f>'Deducibles MANEJO'!H42</f>
        <v>170</v>
      </c>
      <c r="E10" s="63">
        <f>'Deducibles MANEJO'!J42</f>
        <v>45</v>
      </c>
    </row>
  </sheetData>
  <sheetProtection/>
  <mergeCells count="5">
    <mergeCell ref="A1:E1"/>
    <mergeCell ref="A2:E2"/>
    <mergeCell ref="A3:E3"/>
    <mergeCell ref="A4:E4"/>
    <mergeCell ref="A5:E5"/>
  </mergeCells>
  <printOptions/>
  <pageMargins left="0.7874015748031497" right="0.7874015748031497" top="0.7874015748031497" bottom="0.7874015748031497" header="0.3937007874015748" footer="0.3937007874015748"/>
  <pageSetup fitToHeight="1" fitToWidth="1" horizontalDpi="600" verticalDpi="600" orientation="landscape" scale="86" r:id="rId1"/>
</worksheet>
</file>

<file path=xl/worksheets/sheet9.xml><?xml version="1.0" encoding="utf-8"?>
<worksheet xmlns="http://schemas.openxmlformats.org/spreadsheetml/2006/main" xmlns:r="http://schemas.openxmlformats.org/officeDocument/2006/relationships">
  <dimension ref="A1:E42"/>
  <sheetViews>
    <sheetView zoomScale="80" zoomScaleNormal="80" zoomScalePageLayoutView="0" workbookViewId="0" topLeftCell="A1">
      <pane ySplit="4" topLeftCell="A32" activePane="bottomLeft" state="frozen"/>
      <selection pane="topLeft" activeCell="A1" sqref="A1"/>
      <selection pane="bottomLeft" activeCell="I45" sqref="I45"/>
    </sheetView>
  </sheetViews>
  <sheetFormatPr defaultColWidth="11.421875" defaultRowHeight="15"/>
  <cols>
    <col min="1" max="1" width="42.7109375" style="3" customWidth="1"/>
    <col min="2" max="4" width="16.7109375" style="3" customWidth="1"/>
    <col min="5" max="5" width="16.00390625" style="3" customWidth="1"/>
    <col min="6" max="16384" width="11.421875" style="3" customWidth="1"/>
  </cols>
  <sheetData>
    <row r="1" spans="1:5" s="1" customFormat="1" ht="48" customHeight="1">
      <c r="A1" s="263" t="s">
        <v>75</v>
      </c>
      <c r="B1" s="263"/>
      <c r="C1" s="263"/>
      <c r="D1" s="263"/>
      <c r="E1" s="263"/>
    </row>
    <row r="2" spans="1:5" s="1" customFormat="1" ht="18" customHeight="1">
      <c r="A2" s="264" t="s">
        <v>74</v>
      </c>
      <c r="B2" s="264"/>
      <c r="C2" s="264"/>
      <c r="D2" s="264"/>
      <c r="E2" s="264"/>
    </row>
    <row r="3" spans="1:5" s="1" customFormat="1" ht="18" customHeight="1">
      <c r="A3" s="264" t="s">
        <v>63</v>
      </c>
      <c r="B3" s="264"/>
      <c r="C3" s="264"/>
      <c r="D3" s="264"/>
      <c r="E3" s="264"/>
    </row>
    <row r="4" spans="1:5" s="6" customFormat="1" ht="34.5" customHeight="1">
      <c r="A4" s="304" t="s">
        <v>83</v>
      </c>
      <c r="B4" s="304"/>
      <c r="C4" s="304"/>
      <c r="D4" s="304"/>
      <c r="E4" s="304"/>
    </row>
    <row r="5" spans="1:5" s="6" customFormat="1" ht="8.25" customHeight="1">
      <c r="A5" s="7"/>
      <c r="B5" s="7"/>
      <c r="C5" s="7"/>
      <c r="D5" s="7"/>
      <c r="E5" s="7"/>
    </row>
    <row r="6" spans="1:5" ht="18">
      <c r="A6" s="314" t="s">
        <v>30</v>
      </c>
      <c r="B6" s="317" t="s">
        <v>209</v>
      </c>
      <c r="C6" s="317"/>
      <c r="D6" s="317"/>
      <c r="E6" s="312" t="s">
        <v>61</v>
      </c>
    </row>
    <row r="7" spans="1:5" ht="47.25">
      <c r="A7" s="314"/>
      <c r="B7" s="8" t="s">
        <v>31</v>
      </c>
      <c r="C7" s="8" t="s">
        <v>35</v>
      </c>
      <c r="D7" s="8" t="s">
        <v>39</v>
      </c>
      <c r="E7" s="312"/>
    </row>
    <row r="8" spans="1:5" ht="18">
      <c r="A8" s="11" t="s">
        <v>78</v>
      </c>
      <c r="B8" s="22">
        <f>'Menor prima G 1'!G9</f>
        <v>422.41629506906133</v>
      </c>
      <c r="C8" s="22">
        <f>'Menor prima G 1'!G10</f>
        <v>423.8618380338526</v>
      </c>
      <c r="D8" s="22">
        <f>'Menor prima G 1'!G11</f>
        <v>435.0961081307237</v>
      </c>
      <c r="E8" s="312"/>
    </row>
    <row r="9" spans="1:5" ht="18">
      <c r="A9" s="11" t="s">
        <v>33</v>
      </c>
      <c r="B9" s="22">
        <f>'Totales deducibles'!D8</f>
        <v>200</v>
      </c>
      <c r="C9" s="23"/>
      <c r="D9" s="22">
        <f>'Totales deducibles'!D10</f>
        <v>170</v>
      </c>
      <c r="E9" s="312"/>
    </row>
    <row r="10" spans="1:5" ht="36">
      <c r="A10" s="11" t="s">
        <v>38</v>
      </c>
      <c r="B10" s="22">
        <f>'Puntajes cláusulas'!D8</f>
        <v>238.57142857142858</v>
      </c>
      <c r="C10" s="22">
        <f>'Puntajes cláusulas'!D9</f>
        <v>224.28571428571428</v>
      </c>
      <c r="D10" s="22">
        <f>'Puntajes cláusulas'!D10</f>
        <v>257.5</v>
      </c>
      <c r="E10" s="312"/>
    </row>
    <row r="11" spans="1:5" ht="18">
      <c r="A11" s="12" t="s">
        <v>34</v>
      </c>
      <c r="B11" s="24">
        <f>SUM(B8:B10)</f>
        <v>860.9877236404899</v>
      </c>
      <c r="C11" s="24">
        <f>SUM(C8:C10)</f>
        <v>648.1475523195669</v>
      </c>
      <c r="D11" s="24">
        <f>SUM(D8:D10)</f>
        <v>862.5961081307237</v>
      </c>
      <c r="E11" s="312"/>
    </row>
    <row r="12" spans="1:5" ht="18">
      <c r="A12" s="13" t="s">
        <v>32</v>
      </c>
      <c r="B12" s="9">
        <v>0.4</v>
      </c>
      <c r="C12" s="9">
        <v>0.3</v>
      </c>
      <c r="D12" s="9">
        <v>0.3</v>
      </c>
      <c r="E12" s="10"/>
    </row>
    <row r="13" spans="1:5" ht="18">
      <c r="A13" s="14" t="s">
        <v>36</v>
      </c>
      <c r="B13" s="26">
        <f>B11*B12</f>
        <v>344.395089456196</v>
      </c>
      <c r="C13" s="26">
        <f>C11*C12</f>
        <v>194.44426569587006</v>
      </c>
      <c r="D13" s="26">
        <f>D11*D12</f>
        <v>258.77883243921707</v>
      </c>
      <c r="E13" s="26">
        <f>SUM(B13:D13)</f>
        <v>797.618187591283</v>
      </c>
    </row>
    <row r="16" spans="1:5" ht="18">
      <c r="A16" s="314" t="s">
        <v>30</v>
      </c>
      <c r="B16" s="313" t="s">
        <v>212</v>
      </c>
      <c r="C16" s="313"/>
      <c r="D16" s="313"/>
      <c r="E16" s="312" t="s">
        <v>61</v>
      </c>
    </row>
    <row r="17" spans="1:5" ht="47.25">
      <c r="A17" s="314"/>
      <c r="B17" s="8" t="s">
        <v>31</v>
      </c>
      <c r="C17" s="8" t="s">
        <v>35</v>
      </c>
      <c r="D17" s="8" t="s">
        <v>39</v>
      </c>
      <c r="E17" s="312"/>
    </row>
    <row r="18" spans="1:5" ht="18">
      <c r="A18" s="11" t="s">
        <v>78</v>
      </c>
      <c r="B18" s="22">
        <f>'Menor prima G 1'!E9</f>
        <v>500</v>
      </c>
      <c r="C18" s="22">
        <f>'Menor prima G 1'!E10</f>
        <v>500</v>
      </c>
      <c r="D18" s="22">
        <f>'Menor prima G 1'!E11</f>
        <v>391.920307600546</v>
      </c>
      <c r="E18" s="312"/>
    </row>
    <row r="19" spans="1:5" ht="18">
      <c r="A19" s="11" t="s">
        <v>33</v>
      </c>
      <c r="B19" s="22">
        <f>'Totales deducibles'!C8</f>
        <v>74</v>
      </c>
      <c r="C19" s="23"/>
      <c r="D19" s="22">
        <f>'Totales deducibles'!C10</f>
        <v>170</v>
      </c>
      <c r="E19" s="312"/>
    </row>
    <row r="20" spans="1:5" ht="36">
      <c r="A20" s="11" t="s">
        <v>38</v>
      </c>
      <c r="B20" s="22">
        <f>'Puntajes cláusulas'!C8</f>
        <v>112.73809523809524</v>
      </c>
      <c r="C20" s="22">
        <f>'Puntajes cláusulas'!C9</f>
        <v>201.66666666666666</v>
      </c>
      <c r="D20" s="22">
        <f>'Puntajes cláusulas'!C10</f>
        <v>268</v>
      </c>
      <c r="E20" s="312"/>
    </row>
    <row r="21" spans="1:5" ht="18">
      <c r="A21" s="12" t="s">
        <v>34</v>
      </c>
      <c r="B21" s="24">
        <f>SUM(B18:B20)</f>
        <v>686.7380952380952</v>
      </c>
      <c r="C21" s="24">
        <f>SUM(C18:C20)</f>
        <v>701.6666666666666</v>
      </c>
      <c r="D21" s="24">
        <f>SUM(D18:D20)</f>
        <v>829.920307600546</v>
      </c>
      <c r="E21" s="312"/>
    </row>
    <row r="22" spans="1:5" ht="23.25" customHeight="1">
      <c r="A22" s="13" t="s">
        <v>32</v>
      </c>
      <c r="B22" s="9">
        <v>0.4</v>
      </c>
      <c r="C22" s="9">
        <v>0.3</v>
      </c>
      <c r="D22" s="9">
        <v>0.3</v>
      </c>
      <c r="E22" s="10"/>
    </row>
    <row r="23" spans="1:5" ht="18">
      <c r="A23" s="14" t="s">
        <v>36</v>
      </c>
      <c r="B23" s="26">
        <f>B21*B22</f>
        <v>274.6952380952381</v>
      </c>
      <c r="C23" s="26">
        <f>C21*C22</f>
        <v>210.49999999999997</v>
      </c>
      <c r="D23" s="26">
        <f>D21*D22</f>
        <v>248.9760922801638</v>
      </c>
      <c r="E23" s="26">
        <f>SUM(B23:D23)</f>
        <v>734.1713303754019</v>
      </c>
    </row>
    <row r="26" spans="1:5" ht="18">
      <c r="A26" s="314" t="s">
        <v>30</v>
      </c>
      <c r="B26" s="315" t="s">
        <v>208</v>
      </c>
      <c r="C26" s="315"/>
      <c r="D26" s="315"/>
      <c r="E26" s="312" t="s">
        <v>61</v>
      </c>
    </row>
    <row r="27" spans="1:5" ht="47.25">
      <c r="A27" s="314"/>
      <c r="B27" s="8" t="s">
        <v>31</v>
      </c>
      <c r="C27" s="8" t="s">
        <v>35</v>
      </c>
      <c r="D27" s="8" t="s">
        <v>39</v>
      </c>
      <c r="E27" s="312"/>
    </row>
    <row r="28" spans="1:5" ht="33" customHeight="1">
      <c r="A28" s="11" t="s">
        <v>78</v>
      </c>
      <c r="B28" s="22">
        <f>'Menor prima G 1'!C9</f>
        <v>392.5562710269046</v>
      </c>
      <c r="C28" s="22">
        <f>'Menor prima G 1'!C10</f>
        <v>466.1601765965363</v>
      </c>
      <c r="D28" s="22">
        <f>'Menor prima G 1'!C11</f>
        <v>500</v>
      </c>
      <c r="E28" s="312"/>
    </row>
    <row r="29" spans="1:5" ht="18">
      <c r="A29" s="11" t="s">
        <v>33</v>
      </c>
      <c r="B29" s="22">
        <f>'Totales deducibles'!B8</f>
        <v>132</v>
      </c>
      <c r="C29" s="23"/>
      <c r="D29" s="22">
        <f>'Totales deducibles'!B10</f>
        <v>170</v>
      </c>
      <c r="E29" s="312"/>
    </row>
    <row r="30" spans="1:5" ht="36">
      <c r="A30" s="11" t="s">
        <v>38</v>
      </c>
      <c r="B30" s="22">
        <f>'Puntajes cláusulas'!B8</f>
        <v>171.16666666666669</v>
      </c>
      <c r="C30" s="22">
        <f>'Puntajes cláusulas'!B9</f>
        <v>153.33333333333334</v>
      </c>
      <c r="D30" s="22">
        <f>'Puntajes cláusulas'!B10</f>
        <v>202</v>
      </c>
      <c r="E30" s="312"/>
    </row>
    <row r="31" spans="1:5" ht="18">
      <c r="A31" s="12" t="s">
        <v>34</v>
      </c>
      <c r="B31" s="24">
        <f>SUM(B28:B30)</f>
        <v>695.7229376935713</v>
      </c>
      <c r="C31" s="24">
        <f>SUM(C28:C30)</f>
        <v>619.4935099298697</v>
      </c>
      <c r="D31" s="24">
        <f>SUM(D28:D30)</f>
        <v>872</v>
      </c>
      <c r="E31" s="312"/>
    </row>
    <row r="32" spans="1:5" ht="18">
      <c r="A32" s="13" t="s">
        <v>32</v>
      </c>
      <c r="B32" s="9">
        <v>0.4</v>
      </c>
      <c r="C32" s="9">
        <v>0.3</v>
      </c>
      <c r="D32" s="9">
        <v>0.3</v>
      </c>
      <c r="E32" s="10"/>
    </row>
    <row r="33" spans="1:5" ht="18">
      <c r="A33" s="14" t="s">
        <v>36</v>
      </c>
      <c r="B33" s="26">
        <f>B31*B32</f>
        <v>278.2891750774285</v>
      </c>
      <c r="C33" s="26">
        <f>C31*C32</f>
        <v>185.8480529789609</v>
      </c>
      <c r="D33" s="26">
        <f>D31*D32</f>
        <v>261.59999999999997</v>
      </c>
      <c r="E33" s="26">
        <f>SUM(B33:D33)</f>
        <v>725.7372280563893</v>
      </c>
    </row>
    <row r="35" spans="1:5" ht="18">
      <c r="A35" s="314" t="s">
        <v>30</v>
      </c>
      <c r="B35" s="316" t="s">
        <v>210</v>
      </c>
      <c r="C35" s="316"/>
      <c r="D35" s="316"/>
      <c r="E35" s="312" t="s">
        <v>61</v>
      </c>
    </row>
    <row r="36" spans="1:5" ht="47.25">
      <c r="A36" s="314"/>
      <c r="B36" s="8" t="s">
        <v>31</v>
      </c>
      <c r="C36" s="8" t="s">
        <v>35</v>
      </c>
      <c r="D36" s="8" t="s">
        <v>39</v>
      </c>
      <c r="E36" s="312"/>
    </row>
    <row r="37" spans="1:5" ht="18">
      <c r="A37" s="11" t="s">
        <v>78</v>
      </c>
      <c r="B37" s="22">
        <f>'Menor prima G 1'!I9</f>
        <v>190.14668554560538</v>
      </c>
      <c r="C37" s="22">
        <f>'Menor prima G 1'!I10</f>
        <v>355.1696583592657</v>
      </c>
      <c r="D37" s="22">
        <f>'Menor prima G 1'!I11</f>
        <v>333.333278145202</v>
      </c>
      <c r="E37" s="312"/>
    </row>
    <row r="38" spans="1:5" ht="18">
      <c r="A38" s="11" t="s">
        <v>33</v>
      </c>
      <c r="B38" s="22">
        <f>'Totales deducibles'!E8</f>
        <v>111</v>
      </c>
      <c r="C38" s="23"/>
      <c r="D38" s="22">
        <f>'Totales deducibles'!E10</f>
        <v>45</v>
      </c>
      <c r="E38" s="312"/>
    </row>
    <row r="39" spans="1:5" ht="48.75" customHeight="1">
      <c r="A39" s="11" t="s">
        <v>38</v>
      </c>
      <c r="B39" s="22">
        <f>'Puntajes cláusulas'!E8</f>
        <v>90.78571428571429</v>
      </c>
      <c r="C39" s="22">
        <f>'Puntajes cláusulas'!E9</f>
        <v>131</v>
      </c>
      <c r="D39" s="22">
        <f>'Puntajes cláusulas'!E10</f>
        <v>147</v>
      </c>
      <c r="E39" s="312"/>
    </row>
    <row r="40" spans="1:5" ht="18">
      <c r="A40" s="12" t="s">
        <v>34</v>
      </c>
      <c r="B40" s="24">
        <f>SUM(B37:B39)</f>
        <v>391.93239983131963</v>
      </c>
      <c r="C40" s="24">
        <f>SUM(C37:C39)</f>
        <v>486.1696583592657</v>
      </c>
      <c r="D40" s="24">
        <f>SUM(D37:D39)</f>
        <v>525.333278145202</v>
      </c>
      <c r="E40" s="312"/>
    </row>
    <row r="41" spans="1:5" ht="18">
      <c r="A41" s="13" t="s">
        <v>32</v>
      </c>
      <c r="B41" s="9">
        <v>0.4</v>
      </c>
      <c r="C41" s="9">
        <v>0.3</v>
      </c>
      <c r="D41" s="9">
        <v>0.3</v>
      </c>
      <c r="E41" s="10"/>
    </row>
    <row r="42" spans="1:5" ht="18">
      <c r="A42" s="14" t="s">
        <v>36</v>
      </c>
      <c r="B42" s="26">
        <f>B40*B41</f>
        <v>156.77295993252787</v>
      </c>
      <c r="C42" s="26">
        <f>C40*C41</f>
        <v>145.8508975077797</v>
      </c>
      <c r="D42" s="26">
        <f>D40*D41</f>
        <v>157.5999834435606</v>
      </c>
      <c r="E42" s="26">
        <f>SUM(B42:D42)</f>
        <v>460.2238408838682</v>
      </c>
    </row>
  </sheetData>
  <sheetProtection/>
  <mergeCells count="16">
    <mergeCell ref="A26:A27"/>
    <mergeCell ref="B26:D26"/>
    <mergeCell ref="E26:E31"/>
    <mergeCell ref="A35:A36"/>
    <mergeCell ref="B35:D35"/>
    <mergeCell ref="E35:E40"/>
    <mergeCell ref="A1:E1"/>
    <mergeCell ref="A2:E2"/>
    <mergeCell ref="A3:E3"/>
    <mergeCell ref="A4:E4"/>
    <mergeCell ref="E16:E21"/>
    <mergeCell ref="B16:D16"/>
    <mergeCell ref="A16:A17"/>
    <mergeCell ref="A6:A7"/>
    <mergeCell ref="B6:D6"/>
    <mergeCell ref="E6:E11"/>
  </mergeCells>
  <printOptions/>
  <pageMargins left="0.7874015748031497" right="0.7874015748031497" top="0.7874015748031497" bottom="0.7874015748031497" header="0.3937007874015748" footer="0.31496062992125984"/>
  <pageSetup fitToWidth="0"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SECRETARÍA GENERAL</cp:lastModifiedBy>
  <cp:lastPrinted>2013-07-08T03:02:36Z</cp:lastPrinted>
  <dcterms:created xsi:type="dcterms:W3CDTF">2011-06-07T15:20:54Z</dcterms:created>
  <dcterms:modified xsi:type="dcterms:W3CDTF">2013-09-09T22:11:40Z</dcterms:modified>
  <cp:category/>
  <cp:version/>
  <cp:contentType/>
  <cp:contentStatus/>
</cp:coreProperties>
</file>